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Escritorio\"/>
    </mc:Choice>
  </mc:AlternateContent>
  <bookViews>
    <workbookView xWindow="0" yWindow="0" windowWidth="7470" windowHeight="3990" firstSheet="2" activeTab="4"/>
  </bookViews>
  <sheets>
    <sheet name="Resistencia" sheetId="8" r:id="rId1"/>
    <sheet name="Fuerza y Musculación" sheetId="4" r:id="rId2"/>
    <sheet name="Adultos Sedentarios" sheetId="9" r:id="rId3"/>
    <sheet name="Niños" sheetId="11" r:id="rId4"/>
    <sheet name="Tabla Nutricional (1)" sheetId="14" r:id="rId5"/>
    <sheet name="Tabla Nutricional (2)" sheetId="15" r:id="rId6"/>
  </sheets>
  <definedNames>
    <definedName name="Grasa" localSheetId="2">#REF!</definedName>
    <definedName name="Grasa" localSheetId="1">#REF!</definedName>
    <definedName name="Grasa" localSheetId="3">#REF!</definedName>
    <definedName name="Grasa" localSheetId="0">#REF!</definedName>
    <definedName name="Grasa" localSheetId="4">#REF!</definedName>
    <definedName name="Grasa" localSheetId="5">#REF!</definedName>
    <definedName name="Grasa">#REF!</definedName>
    <definedName name="Nivel_de_actividad" localSheetId="2">#REF!</definedName>
    <definedName name="Nivel_de_actividad" localSheetId="1">#REF!</definedName>
    <definedName name="Nivel_de_actividad" localSheetId="3">#REF!</definedName>
    <definedName name="Nivel_de_actividad" localSheetId="0">#REF!</definedName>
    <definedName name="Nivel_de_actividad" localSheetId="4">#REF!</definedName>
    <definedName name="Nivel_de_actividad" localSheetId="5">#REF!</definedName>
    <definedName name="Nivel_de_actividad">#REF!</definedName>
    <definedName name="Sexo" localSheetId="2">#REF!</definedName>
    <definedName name="Sexo" localSheetId="1">#REF!</definedName>
    <definedName name="Sexo" localSheetId="3">#REF!</definedName>
    <definedName name="Sexo" localSheetId="0">#REF!</definedName>
    <definedName name="Sexo" localSheetId="4">#REF!</definedName>
    <definedName name="Sexo" localSheetId="5">#REF!</definedName>
    <definedName name="Sexo">#REF!</definedName>
    <definedName name="Sexo1" localSheetId="4">#REF!</definedName>
    <definedName name="Sexo1" localSheetId="5">#REF!</definedName>
    <definedName name="Sexo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5" i="8" l="1"/>
  <c r="F75" i="8"/>
  <c r="F62" i="8"/>
  <c r="H62" i="8"/>
  <c r="H49" i="8"/>
  <c r="F49" i="8"/>
  <c r="H75" i="4"/>
  <c r="F75" i="4"/>
  <c r="F62" i="4"/>
  <c r="H62" i="4"/>
  <c r="F49" i="4"/>
  <c r="H49" i="4"/>
  <c r="O49" i="15"/>
  <c r="N49" i="15"/>
  <c r="M49" i="15"/>
  <c r="J49" i="15"/>
  <c r="I49" i="15"/>
  <c r="H49" i="15"/>
  <c r="G49" i="15"/>
  <c r="O48" i="15"/>
  <c r="N48" i="15"/>
  <c r="M48" i="15"/>
  <c r="L48" i="15"/>
  <c r="J48" i="15"/>
  <c r="I48" i="15"/>
  <c r="H48" i="15"/>
  <c r="G48" i="15"/>
  <c r="O47" i="15"/>
  <c r="N47" i="15"/>
  <c r="M47" i="15"/>
  <c r="K47" i="15"/>
  <c r="J47" i="15"/>
  <c r="I47" i="15"/>
  <c r="H47" i="15"/>
  <c r="G47" i="15"/>
  <c r="O46" i="15"/>
  <c r="N46" i="15"/>
  <c r="M46" i="15"/>
  <c r="J46" i="15"/>
  <c r="I46" i="15"/>
  <c r="H46" i="15"/>
  <c r="G46" i="15"/>
  <c r="O45" i="15"/>
  <c r="N45" i="15"/>
  <c r="M45" i="15"/>
  <c r="J45" i="15"/>
  <c r="I45" i="15"/>
  <c r="H45" i="15"/>
  <c r="G45" i="15"/>
  <c r="C45" i="15"/>
  <c r="O44" i="15"/>
  <c r="N44" i="15"/>
  <c r="M44" i="15"/>
  <c r="K44" i="15"/>
  <c r="J44" i="15"/>
  <c r="I44" i="15"/>
  <c r="H44" i="15"/>
  <c r="G44" i="15"/>
  <c r="O43" i="15"/>
  <c r="N43" i="15"/>
  <c r="M43" i="15"/>
  <c r="J43" i="15"/>
  <c r="I43" i="15"/>
  <c r="H43" i="15"/>
  <c r="G43" i="15"/>
  <c r="C43" i="15"/>
  <c r="O42" i="15"/>
  <c r="N42" i="15"/>
  <c r="M42" i="15"/>
  <c r="J42" i="15"/>
  <c r="I42" i="15"/>
  <c r="H42" i="15"/>
  <c r="G42" i="15"/>
  <c r="C42" i="15"/>
  <c r="O41" i="15"/>
  <c r="N41" i="15"/>
  <c r="M41" i="15"/>
  <c r="L41" i="15"/>
  <c r="K41" i="15"/>
  <c r="J41" i="15"/>
  <c r="I41" i="15"/>
  <c r="H41" i="15"/>
  <c r="G41" i="15"/>
  <c r="C41" i="15"/>
  <c r="O40" i="15"/>
  <c r="N40" i="15"/>
  <c r="M40" i="15"/>
  <c r="K40" i="15"/>
  <c r="J40" i="15"/>
  <c r="I40" i="15"/>
  <c r="H40" i="15"/>
  <c r="G40" i="15"/>
  <c r="O39" i="15"/>
  <c r="N39" i="15"/>
  <c r="M39" i="15"/>
  <c r="K39" i="15"/>
  <c r="J39" i="15"/>
  <c r="I39" i="15"/>
  <c r="H39" i="15"/>
  <c r="G39" i="15"/>
  <c r="C39" i="15"/>
  <c r="O38" i="15"/>
  <c r="N38" i="15"/>
  <c r="M38" i="15"/>
  <c r="J38" i="15"/>
  <c r="I38" i="15"/>
  <c r="H38" i="15"/>
  <c r="G38" i="15"/>
  <c r="C38" i="15"/>
  <c r="O37" i="15"/>
  <c r="N37" i="15"/>
  <c r="M37" i="15"/>
  <c r="K37" i="15"/>
  <c r="J37" i="15"/>
  <c r="I37" i="15"/>
  <c r="H37" i="15"/>
  <c r="G37" i="15"/>
  <c r="C37" i="15"/>
  <c r="O36" i="15"/>
  <c r="N36" i="15"/>
  <c r="M36" i="15"/>
  <c r="J36" i="15"/>
  <c r="I36" i="15"/>
  <c r="H36" i="15"/>
  <c r="G36" i="15"/>
  <c r="O35" i="15"/>
  <c r="N35" i="15"/>
  <c r="M35" i="15"/>
  <c r="K35" i="15"/>
  <c r="J35" i="15"/>
  <c r="I35" i="15"/>
  <c r="H35" i="15"/>
  <c r="G35" i="15"/>
  <c r="C35" i="15"/>
  <c r="O34" i="15"/>
  <c r="N34" i="15"/>
  <c r="M34" i="15"/>
  <c r="J34" i="15"/>
  <c r="I34" i="15"/>
  <c r="H34" i="15"/>
  <c r="G34" i="15"/>
  <c r="O33" i="15"/>
  <c r="N33" i="15"/>
  <c r="M33" i="15"/>
  <c r="L33" i="15"/>
  <c r="K33" i="15"/>
  <c r="J33" i="15"/>
  <c r="I33" i="15"/>
  <c r="H33" i="15"/>
  <c r="G33" i="15"/>
  <c r="C33" i="15"/>
  <c r="O32" i="15"/>
  <c r="N32" i="15"/>
  <c r="M32" i="15"/>
  <c r="L32" i="15"/>
  <c r="K32" i="15"/>
  <c r="J32" i="15"/>
  <c r="I32" i="15"/>
  <c r="H32" i="15"/>
  <c r="G32" i="15"/>
  <c r="C32" i="15"/>
  <c r="O31" i="15"/>
  <c r="N31" i="15"/>
  <c r="M31" i="15"/>
  <c r="J31" i="15"/>
  <c r="I31" i="15"/>
  <c r="H31" i="15"/>
  <c r="G31" i="15"/>
  <c r="C31" i="15"/>
  <c r="O30" i="15"/>
  <c r="N30" i="15"/>
  <c r="M30" i="15"/>
  <c r="L30" i="15"/>
  <c r="K30" i="15"/>
  <c r="J30" i="15"/>
  <c r="I30" i="15"/>
  <c r="H30" i="15"/>
  <c r="G30" i="15"/>
  <c r="K25" i="15"/>
  <c r="L25" i="15" s="1"/>
  <c r="L49" i="15" s="1"/>
  <c r="K24" i="15"/>
  <c r="K48" i="15" s="1"/>
  <c r="L23" i="15"/>
  <c r="L47" i="15" s="1"/>
  <c r="K23" i="15"/>
  <c r="K22" i="15"/>
  <c r="K46" i="15" s="1"/>
  <c r="L21" i="15"/>
  <c r="L45" i="15" s="1"/>
  <c r="K21" i="15"/>
  <c r="K45" i="15" s="1"/>
  <c r="K20" i="15"/>
  <c r="L20" i="15" s="1"/>
  <c r="L44" i="15" s="1"/>
  <c r="L19" i="15"/>
  <c r="L43" i="15" s="1"/>
  <c r="K19" i="15"/>
  <c r="K43" i="15" s="1"/>
  <c r="K18" i="15"/>
  <c r="K42" i="15" s="1"/>
  <c r="L16" i="15"/>
  <c r="L40" i="15" s="1"/>
  <c r="K15" i="15"/>
  <c r="L15" i="15" s="1"/>
  <c r="L39" i="15" s="1"/>
  <c r="K14" i="15"/>
  <c r="K38" i="15" s="1"/>
  <c r="K13" i="15"/>
  <c r="L13" i="15" s="1"/>
  <c r="L37" i="15" s="1"/>
  <c r="K12" i="15"/>
  <c r="L12" i="15" s="1"/>
  <c r="L36" i="15" s="1"/>
  <c r="K11" i="15"/>
  <c r="L11" i="15" s="1"/>
  <c r="L35" i="15" s="1"/>
  <c r="K10" i="15"/>
  <c r="K34" i="15" s="1"/>
  <c r="L8" i="15"/>
  <c r="K8" i="15"/>
  <c r="K7" i="15"/>
  <c r="L7" i="15" s="1"/>
  <c r="L31" i="15" s="1"/>
  <c r="H39" i="14"/>
  <c r="I39" i="14"/>
  <c r="J39" i="14"/>
  <c r="K39" i="14"/>
  <c r="L39" i="14"/>
  <c r="M39" i="14"/>
  <c r="N39" i="14"/>
  <c r="O39" i="14"/>
  <c r="G39" i="14"/>
  <c r="K7" i="14"/>
  <c r="L7" i="14"/>
  <c r="K8" i="14"/>
  <c r="L8" i="14"/>
  <c r="L32" i="14" s="1"/>
  <c r="K10" i="14"/>
  <c r="L10" i="14"/>
  <c r="K11" i="14"/>
  <c r="L11" i="14"/>
  <c r="L35" i="14" s="1"/>
  <c r="K12" i="14"/>
  <c r="L12" i="14"/>
  <c r="K13" i="14"/>
  <c r="L13" i="14"/>
  <c r="L37" i="14" s="1"/>
  <c r="K14" i="14"/>
  <c r="L14" i="14"/>
  <c r="K15" i="14"/>
  <c r="L15" i="14"/>
  <c r="L16" i="14"/>
  <c r="K18" i="14"/>
  <c r="L18" i="14"/>
  <c r="K19" i="14"/>
  <c r="L19" i="14" s="1"/>
  <c r="L43" i="14" s="1"/>
  <c r="K20" i="14"/>
  <c r="L20" i="14"/>
  <c r="K21" i="14"/>
  <c r="L21" i="14" s="1"/>
  <c r="L45" i="14" s="1"/>
  <c r="K22" i="14"/>
  <c r="L22" i="14"/>
  <c r="K23" i="14"/>
  <c r="L23" i="14" s="1"/>
  <c r="L47" i="14" s="1"/>
  <c r="K24" i="14"/>
  <c r="K48" i="14" s="1"/>
  <c r="K25" i="14"/>
  <c r="L25" i="14"/>
  <c r="G30" i="14"/>
  <c r="H30" i="14"/>
  <c r="I30" i="14"/>
  <c r="J30" i="14"/>
  <c r="K30" i="14"/>
  <c r="L30" i="14"/>
  <c r="M30" i="14"/>
  <c r="N30" i="14"/>
  <c r="O30" i="14"/>
  <c r="C31" i="14"/>
  <c r="G31" i="14"/>
  <c r="H31" i="14"/>
  <c r="I31" i="14"/>
  <c r="J31" i="14"/>
  <c r="K31" i="14"/>
  <c r="L31" i="14"/>
  <c r="M31" i="14"/>
  <c r="N31" i="14"/>
  <c r="O31" i="14"/>
  <c r="C32" i="14"/>
  <c r="G32" i="14"/>
  <c r="H32" i="14"/>
  <c r="I32" i="14"/>
  <c r="J32" i="14"/>
  <c r="K32" i="14"/>
  <c r="M32" i="14"/>
  <c r="N32" i="14"/>
  <c r="O32" i="14"/>
  <c r="C33" i="14"/>
  <c r="G33" i="14"/>
  <c r="H33" i="14"/>
  <c r="I33" i="14"/>
  <c r="J33" i="14"/>
  <c r="K33" i="14"/>
  <c r="L33" i="14"/>
  <c r="M33" i="14"/>
  <c r="N33" i="14"/>
  <c r="O33" i="14"/>
  <c r="G34" i="14"/>
  <c r="H34" i="14"/>
  <c r="I34" i="14"/>
  <c r="J34" i="14"/>
  <c r="K34" i="14"/>
  <c r="L34" i="14"/>
  <c r="M34" i="14"/>
  <c r="N34" i="14"/>
  <c r="O34" i="14"/>
  <c r="C35" i="14"/>
  <c r="G35" i="14"/>
  <c r="H35" i="14"/>
  <c r="I35" i="14"/>
  <c r="J35" i="14"/>
  <c r="K35" i="14"/>
  <c r="M35" i="14"/>
  <c r="N35" i="14"/>
  <c r="O35" i="14"/>
  <c r="G36" i="14"/>
  <c r="H36" i="14"/>
  <c r="I36" i="14"/>
  <c r="J36" i="14"/>
  <c r="K36" i="14"/>
  <c r="L36" i="14"/>
  <c r="M36" i="14"/>
  <c r="N36" i="14"/>
  <c r="O36" i="14"/>
  <c r="C37" i="14"/>
  <c r="G37" i="14"/>
  <c r="H37" i="14"/>
  <c r="I37" i="14"/>
  <c r="J37" i="14"/>
  <c r="K37" i="14"/>
  <c r="M37" i="14"/>
  <c r="N37" i="14"/>
  <c r="O37" i="14"/>
  <c r="C38" i="14"/>
  <c r="G38" i="14"/>
  <c r="H38" i="14"/>
  <c r="I38" i="14"/>
  <c r="J38" i="14"/>
  <c r="K38" i="14"/>
  <c r="L38" i="14"/>
  <c r="M38" i="14"/>
  <c r="N38" i="14"/>
  <c r="O38" i="14"/>
  <c r="C39" i="14"/>
  <c r="G40" i="14"/>
  <c r="H40" i="14"/>
  <c r="I40" i="14"/>
  <c r="J40" i="14"/>
  <c r="K40" i="14"/>
  <c r="L40" i="14"/>
  <c r="M40" i="14"/>
  <c r="N40" i="14"/>
  <c r="O40" i="14"/>
  <c r="C41" i="14"/>
  <c r="G41" i="14"/>
  <c r="H41" i="14"/>
  <c r="I41" i="14"/>
  <c r="J41" i="14"/>
  <c r="K41" i="14"/>
  <c r="L41" i="14"/>
  <c r="M41" i="14"/>
  <c r="N41" i="14"/>
  <c r="O41" i="14"/>
  <c r="C42" i="14"/>
  <c r="G42" i="14"/>
  <c r="H42" i="14"/>
  <c r="I42" i="14"/>
  <c r="J42" i="14"/>
  <c r="K42" i="14"/>
  <c r="L42" i="14"/>
  <c r="M42" i="14"/>
  <c r="N42" i="14"/>
  <c r="O42" i="14"/>
  <c r="C43" i="14"/>
  <c r="G43" i="14"/>
  <c r="H43" i="14"/>
  <c r="I43" i="14"/>
  <c r="J43" i="14"/>
  <c r="K43" i="14"/>
  <c r="M43" i="14"/>
  <c r="N43" i="14"/>
  <c r="O43" i="14"/>
  <c r="G44" i="14"/>
  <c r="H44" i="14"/>
  <c r="I44" i="14"/>
  <c r="J44" i="14"/>
  <c r="K44" i="14"/>
  <c r="L44" i="14"/>
  <c r="M44" i="14"/>
  <c r="N44" i="14"/>
  <c r="O44" i="14"/>
  <c r="C45" i="14"/>
  <c r="G45" i="14"/>
  <c r="H45" i="14"/>
  <c r="I45" i="14"/>
  <c r="J45" i="14"/>
  <c r="M45" i="14"/>
  <c r="N45" i="14"/>
  <c r="O45" i="14"/>
  <c r="G46" i="14"/>
  <c r="H46" i="14"/>
  <c r="I46" i="14"/>
  <c r="J46" i="14"/>
  <c r="K46" i="14"/>
  <c r="L46" i="14"/>
  <c r="M46" i="14"/>
  <c r="N46" i="14"/>
  <c r="O46" i="14"/>
  <c r="G47" i="14"/>
  <c r="H47" i="14"/>
  <c r="I47" i="14"/>
  <c r="J47" i="14"/>
  <c r="M47" i="14"/>
  <c r="N47" i="14"/>
  <c r="O47" i="14"/>
  <c r="G48" i="14"/>
  <c r="H48" i="14"/>
  <c r="I48" i="14"/>
  <c r="J48" i="14"/>
  <c r="L48" i="14"/>
  <c r="M48" i="14"/>
  <c r="N48" i="14"/>
  <c r="O48" i="14"/>
  <c r="G49" i="14"/>
  <c r="H49" i="14"/>
  <c r="I49" i="14"/>
  <c r="J49" i="14"/>
  <c r="K49" i="14"/>
  <c r="L49" i="14"/>
  <c r="M49" i="14"/>
  <c r="N49" i="14"/>
  <c r="O49" i="14"/>
  <c r="M53" i="15" l="1"/>
  <c r="H53" i="15"/>
  <c r="H54" i="15" s="1"/>
  <c r="I53" i="15"/>
  <c r="J53" i="15"/>
  <c r="O53" i="15"/>
  <c r="N53" i="15"/>
  <c r="G53" i="15"/>
  <c r="G54" i="15" s="1"/>
  <c r="L10" i="15"/>
  <c r="L34" i="15" s="1"/>
  <c r="L14" i="15"/>
  <c r="L38" i="15" s="1"/>
  <c r="L18" i="15"/>
  <c r="L42" i="15" s="1"/>
  <c r="L22" i="15"/>
  <c r="L46" i="15" s="1"/>
  <c r="K31" i="15"/>
  <c r="K53" i="15" s="1"/>
  <c r="K54" i="15" s="1"/>
  <c r="K36" i="15"/>
  <c r="K49" i="15"/>
  <c r="N53" i="14"/>
  <c r="J53" i="14"/>
  <c r="O53" i="14"/>
  <c r="G53" i="14"/>
  <c r="G54" i="14" s="1"/>
  <c r="M53" i="14"/>
  <c r="H53" i="14"/>
  <c r="H54" i="14" s="1"/>
  <c r="I53" i="14"/>
  <c r="L53" i="14"/>
  <c r="L54" i="14" s="1"/>
  <c r="K45" i="14"/>
  <c r="K47" i="14"/>
  <c r="L53" i="15" l="1"/>
  <c r="L54" i="15" s="1"/>
  <c r="K53" i="14"/>
  <c r="K54" i="14" s="1"/>
  <c r="F60" i="9" l="1"/>
  <c r="N60" i="9"/>
  <c r="N61" i="9"/>
  <c r="F47" i="9" l="1"/>
  <c r="H45" i="11"/>
  <c r="F45" i="11"/>
  <c r="H35" i="11"/>
  <c r="F35" i="11"/>
  <c r="H27" i="11" l="1"/>
  <c r="G28" i="11" s="1"/>
  <c r="E43" i="11"/>
  <c r="H47" i="11" s="1"/>
  <c r="E33" i="11"/>
  <c r="N46" i="11"/>
  <c r="N45" i="11"/>
  <c r="N36" i="11"/>
  <c r="N35" i="11"/>
  <c r="E45" i="9"/>
  <c r="E58" i="9" s="1"/>
  <c r="H39" i="9"/>
  <c r="G40" i="9" s="1"/>
  <c r="N62" i="9" l="1"/>
  <c r="H62" i="9"/>
  <c r="F62" i="9"/>
  <c r="H37" i="11"/>
  <c r="N37" i="11"/>
  <c r="S35" i="11" s="1"/>
  <c r="F37" i="11"/>
  <c r="F47" i="11"/>
  <c r="N47" i="11"/>
  <c r="Q45" i="11" s="1"/>
  <c r="L41" i="8"/>
  <c r="Q41" i="8" s="1"/>
  <c r="H41" i="8"/>
  <c r="G42" i="8" s="1"/>
  <c r="N48" i="9"/>
  <c r="N47" i="9"/>
  <c r="L39" i="9"/>
  <c r="Q39" i="9" s="1"/>
  <c r="N76" i="8"/>
  <c r="N75" i="8"/>
  <c r="N63" i="8"/>
  <c r="N62" i="8"/>
  <c r="N50" i="8"/>
  <c r="N49" i="8"/>
  <c r="E47" i="8"/>
  <c r="E60" i="8" s="1"/>
  <c r="L41" i="4"/>
  <c r="Q41" i="4" s="1"/>
  <c r="H41" i="4"/>
  <c r="G42" i="4" s="1"/>
  <c r="Q61" i="9" l="1"/>
  <c r="Q62" i="9"/>
  <c r="Q60" i="9"/>
  <c r="S62" i="9"/>
  <c r="S60" i="9"/>
  <c r="S61" i="9"/>
  <c r="N49" i="9"/>
  <c r="S47" i="9" s="1"/>
  <c r="Q35" i="11"/>
  <c r="Q47" i="11"/>
  <c r="S47" i="11"/>
  <c r="Q46" i="11"/>
  <c r="S45" i="11"/>
  <c r="S46" i="11"/>
  <c r="S37" i="11"/>
  <c r="Q37" i="11"/>
  <c r="Q36" i="11"/>
  <c r="S36" i="11"/>
  <c r="F49" i="9"/>
  <c r="H49" i="9"/>
  <c r="N64" i="8"/>
  <c r="Q62" i="8" s="1"/>
  <c r="H64" i="8"/>
  <c r="F64" i="8"/>
  <c r="N51" i="8"/>
  <c r="Q50" i="8" s="1"/>
  <c r="E73" i="8"/>
  <c r="F51" i="8"/>
  <c r="H51" i="8"/>
  <c r="N50" i="4"/>
  <c r="N49" i="4"/>
  <c r="Q48" i="9" l="1"/>
  <c r="Q63" i="8"/>
  <c r="S48" i="9"/>
  <c r="S49" i="9"/>
  <c r="Q47" i="9"/>
  <c r="Q49" i="9"/>
  <c r="Q49" i="8"/>
  <c r="S63" i="8"/>
  <c r="N77" i="8"/>
  <c r="H77" i="8"/>
  <c r="F77" i="8"/>
  <c r="S50" i="8"/>
  <c r="Q64" i="8"/>
  <c r="S64" i="8"/>
  <c r="S62" i="8"/>
  <c r="S51" i="8"/>
  <c r="Q51" i="8"/>
  <c r="S49" i="8"/>
  <c r="S77" i="8" l="1"/>
  <c r="Q77" i="8"/>
  <c r="Q76" i="8"/>
  <c r="Q75" i="8"/>
  <c r="S75" i="8"/>
  <c r="S76" i="8"/>
  <c r="N63" i="4" l="1"/>
  <c r="N62" i="4"/>
  <c r="E47" i="4" l="1"/>
  <c r="N76" i="4"/>
  <c r="N75" i="4"/>
  <c r="E73" i="4" l="1"/>
  <c r="E60" i="4"/>
  <c r="H51" i="4"/>
  <c r="F51" i="4"/>
  <c r="N51" i="4"/>
  <c r="Q49" i="4" s="1"/>
  <c r="S49" i="4" l="1"/>
  <c r="S51" i="4"/>
  <c r="Q51" i="4"/>
  <c r="Q50" i="4"/>
  <c r="H64" i="4"/>
  <c r="F64" i="4"/>
  <c r="N64" i="4"/>
  <c r="S50" i="4"/>
  <c r="S63" i="4" l="1"/>
  <c r="Q62" i="4"/>
  <c r="S64" i="4"/>
  <c r="S62" i="4"/>
  <c r="Q63" i="4"/>
  <c r="Q64" i="4"/>
  <c r="N77" i="4"/>
  <c r="H77" i="4"/>
  <c r="F77" i="4"/>
  <c r="S77" i="4" l="1"/>
  <c r="Q77" i="4"/>
  <c r="S76" i="4"/>
  <c r="Q75" i="4"/>
  <c r="S75" i="4"/>
  <c r="Q76" i="4"/>
</calcChain>
</file>

<file path=xl/sharedStrings.xml><?xml version="1.0" encoding="utf-8"?>
<sst xmlns="http://schemas.openxmlformats.org/spreadsheetml/2006/main" count="768" uniqueCount="117">
  <si>
    <t>CUADRO 1</t>
  </si>
  <si>
    <t>DATOS PERSONALES</t>
  </si>
  <si>
    <t>Peso (Kg)</t>
  </si>
  <si>
    <t>Nivel de actividad física</t>
  </si>
  <si>
    <t>Porcentage de grasa corporal (%)</t>
  </si>
  <si>
    <t>CUADRO 3</t>
  </si>
  <si>
    <t>:</t>
  </si>
  <si>
    <t>(Kcal/día)</t>
  </si>
  <si>
    <t>% en gramos</t>
  </si>
  <si>
    <t>% Energía</t>
  </si>
  <si>
    <t>(g/día)</t>
  </si>
  <si>
    <t>Proteínas</t>
  </si>
  <si>
    <t>Grasas</t>
  </si>
  <si>
    <t>elige un valor entre</t>
  </si>
  <si>
    <t>y</t>
  </si>
  <si>
    <t>Carbohidratos</t>
  </si>
  <si>
    <t>CUADRO 4</t>
  </si>
  <si>
    <t>Consumo elegido</t>
  </si>
  <si>
    <t>Consumo Final</t>
  </si>
  <si>
    <t>Requerimientos Energéticos Totales (RET)</t>
  </si>
  <si>
    <t>Fuerza y Musculación. Etapa de Mantenimiento.</t>
  </si>
  <si>
    <t>Fuerza y Musculación. Etapa de Definición.</t>
  </si>
  <si>
    <t>Consumo Total de Nutrientes</t>
  </si>
  <si>
    <t>Aumento del consumo calórico</t>
  </si>
  <si>
    <t>Disminución del consumo calórico</t>
  </si>
  <si>
    <t>Fuerza y Musculación. Etapa de Volumen</t>
  </si>
  <si>
    <r>
      <t xml:space="preserve">Consumo recomendado de </t>
    </r>
    <r>
      <rPr>
        <b/>
        <sz val="11"/>
        <color theme="1"/>
        <rFont val="Calibri"/>
        <family val="2"/>
        <scheme val="minor"/>
      </rPr>
      <t>proteínas</t>
    </r>
  </si>
  <si>
    <r>
      <t xml:space="preserve">Consumo recomendado de </t>
    </r>
    <r>
      <rPr>
        <b/>
        <sz val="11"/>
        <color theme="1"/>
        <rFont val="Calibri"/>
        <family val="2"/>
        <scheme val="minor"/>
      </rPr>
      <t>grasas</t>
    </r>
  </si>
  <si>
    <t>Grasa Corporal</t>
  </si>
  <si>
    <t>Masa Magra</t>
  </si>
  <si>
    <t>Altura (m)</t>
  </si>
  <si>
    <t>CUADRO 5</t>
  </si>
  <si>
    <t>(Kg)</t>
  </si>
  <si>
    <t>Requerimientos Nutricionales Teóricos para Deportistas Veganos</t>
  </si>
  <si>
    <t>Desarrollo de Masa Muscular - Entrenamiento de la Fuerza</t>
  </si>
  <si>
    <t>Entrenamiento de la Resistencia Física</t>
  </si>
  <si>
    <t>Entrenamiento de Resistencia. Etapa de Mantenimiento.</t>
  </si>
  <si>
    <t>Datos de tu composición física</t>
  </si>
  <si>
    <t>Requerimientos Nutricionales Teóricos para Adultos (más de 18 años de edad)</t>
  </si>
  <si>
    <r>
      <t xml:space="preserve">Índice de Masa Corporal </t>
    </r>
    <r>
      <rPr>
        <b/>
        <sz val="11"/>
        <color theme="1"/>
        <rFont val="Calibri"/>
        <family val="2"/>
        <scheme val="minor"/>
      </rPr>
      <t>(</t>
    </r>
    <r>
      <rPr>
        <sz val="11"/>
        <color theme="1"/>
        <rFont val="Calibri"/>
        <family val="2"/>
        <scheme val="minor"/>
      </rPr>
      <t>IMC</t>
    </r>
    <r>
      <rPr>
        <b/>
        <sz val="11"/>
        <color theme="1"/>
        <rFont val="Calibri"/>
        <family val="2"/>
        <scheme val="minor"/>
      </rPr>
      <t>)</t>
    </r>
  </si>
  <si>
    <t>Requerimientos Nutricionales Teoricos para Adultos (Hombre y Mujer)</t>
  </si>
  <si>
    <t>elige un descuento entre</t>
  </si>
  <si>
    <t>Requerimientos Nutricionales Teoricos para Adultos (Hombres y Mujeres). Pérdida de peso acelerada.</t>
  </si>
  <si>
    <t>Requerimientos Nutricionales Teoricos para Niñas.</t>
  </si>
  <si>
    <t>Requerimientos Nutricionales Teoricos para Niños.</t>
  </si>
  <si>
    <t>Requerimientos Nutricionales Teóricos para Niños (entre 2 y 18 años de edad)</t>
  </si>
  <si>
    <t>Entrenamiento de Resistencia. Etapa de Volumen</t>
  </si>
  <si>
    <t>Entrenamiento de Resistencia. Etapa de Definición</t>
  </si>
  <si>
    <t>Calcio(mg)</t>
  </si>
  <si>
    <t>Hierro(mg)</t>
  </si>
  <si>
    <t>CH Disp (g)</t>
  </si>
  <si>
    <t>Proteínas(g)</t>
  </si>
  <si>
    <t>Grasas (g)</t>
  </si>
  <si>
    <t>Total CH(g)</t>
  </si>
  <si>
    <t>Fibra(g)</t>
  </si>
  <si>
    <t>Enería (Kcal)</t>
  </si>
  <si>
    <t>Zinc (mg)</t>
  </si>
  <si>
    <t>Legumbres</t>
  </si>
  <si>
    <t>Cereales Blancos</t>
  </si>
  <si>
    <t>Frutas</t>
  </si>
  <si>
    <t>Papas (patatas)</t>
  </si>
  <si>
    <t>Frutos Secos y Semillas</t>
  </si>
  <si>
    <t>Palta (aguacate)</t>
  </si>
  <si>
    <t>-</t>
  </si>
  <si>
    <t xml:space="preserve">Pan </t>
  </si>
  <si>
    <t>Pan Molde</t>
  </si>
  <si>
    <t>Frutas Desecadas</t>
  </si>
  <si>
    <t>Yogur de soja</t>
  </si>
  <si>
    <t>Leche o Bebida de Soja</t>
  </si>
  <si>
    <t>Leches o Bebidas Vegetales</t>
  </si>
  <si>
    <t>Alimentos</t>
  </si>
  <si>
    <t>Descripción</t>
  </si>
  <si>
    <t>unidad</t>
  </si>
  <si>
    <t>taza</t>
  </si>
  <si>
    <t>rebanada</t>
  </si>
  <si>
    <t>puñado</t>
  </si>
  <si>
    <t>vasos</t>
  </si>
  <si>
    <t>g</t>
  </si>
  <si>
    <t>mL</t>
  </si>
  <si>
    <t>Medida</t>
  </si>
  <si>
    <t>Porción</t>
  </si>
  <si>
    <t>Alimento Crudo</t>
  </si>
  <si>
    <t>Carne de soja</t>
  </si>
  <si>
    <t>Hamburguesa de soja</t>
  </si>
  <si>
    <t>Tofu</t>
  </si>
  <si>
    <t>Garbanzos, lentejas, arvejas (judías o guisantes), porotos (frijoles) de todo tipo, etc… [se excluye la soja]</t>
  </si>
  <si>
    <t>Papa, patata, batata, papa dulce, camote.</t>
  </si>
  <si>
    <t>Almendras, nueces, maní, pistacho, linaza, chía, girasol, sésamo.</t>
  </si>
  <si>
    <t xml:space="preserve">Uvas pasas, ciruelas pasas, higos secos, dátiles, </t>
  </si>
  <si>
    <t>Palta, aguacate</t>
  </si>
  <si>
    <t>(no light) Sabor chocolate, fresa, vainilla, café (azucaradas) [preferir opciones fortificadas]</t>
  </si>
  <si>
    <t>(no light) Preferir opciones fortificadas</t>
  </si>
  <si>
    <t>Proteína de soja texturizada</t>
  </si>
  <si>
    <t>Procurar que sea una opción sin ingredientes de origen animal</t>
  </si>
  <si>
    <t>Tou firme</t>
  </si>
  <si>
    <t xml:space="preserve"> </t>
  </si>
  <si>
    <t>Aceites</t>
  </si>
  <si>
    <t>cucharadita</t>
  </si>
  <si>
    <t>Todo tipo de aceites vegetales</t>
  </si>
  <si>
    <t>14*</t>
  </si>
  <si>
    <t xml:space="preserve">Total </t>
  </si>
  <si>
    <t>Ideal</t>
  </si>
  <si>
    <t>(*) 32 mg para mujeres en edad fértil</t>
  </si>
  <si>
    <t>Extra 1</t>
  </si>
  <si>
    <t>Extra 2</t>
  </si>
  <si>
    <t>Puedes revisar las bases teóricas de esta hoja de cálculo en este link: https://www.fitnessveganooficial.com/cuanto-comer</t>
  </si>
  <si>
    <t>Puedes revisar las bases teóricas de esta hoja de cálculo en este link: https://www.fitnessveganooficial.com/nutricion-deportiva-vegana</t>
  </si>
  <si>
    <t>Verduras</t>
  </si>
  <si>
    <t>Baguette, marraqueta, pan francés, pan batido</t>
  </si>
  <si>
    <t>Avena, quinoa, cuscús, amaranto, arroz integral, pastas integrales, maíz.</t>
  </si>
  <si>
    <t>Cereales Integrales</t>
  </si>
  <si>
    <t xml:space="preserve">Arroz blanco, pastas blancas, harina blanca de trigo </t>
  </si>
  <si>
    <t>Pera, manzana, durazno (melocotón), papaya, damasco (albaricoquero o chabacano), naranja, mandarina, fresas (frutillas), etc… (la banana vale por 2)</t>
  </si>
  <si>
    <t>Acelga, espinaca, kale, coliflor, brócoli, lechuga, berros, rúcula, betabel (remolacha), repollo, berenjena, espárrago, etc…</t>
  </si>
  <si>
    <t>unidades</t>
  </si>
  <si>
    <t>1/2</t>
  </si>
  <si>
    <t>vaso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</si>
</sst>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28"/>
      <color rgb="FF000000"/>
      <name val="Calibri"/>
      <family val="2"/>
      <scheme val="minor"/>
    </font>
    <font>
      <sz val="2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1"/>
      </right>
      <top style="thin">
        <color theme="0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1" fontId="0" fillId="3" borderId="8" xfId="0" applyNumberFormat="1" applyFill="1" applyBorder="1" applyAlignment="1" applyProtection="1">
      <alignment horizontal="center"/>
      <protection locked="0"/>
    </xf>
    <xf numFmtId="1" fontId="1" fillId="2" borderId="0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applyFill="1" applyBorder="1" applyProtection="1"/>
    <xf numFmtId="0" fontId="1" fillId="2" borderId="1" xfId="0" applyFont="1" applyFill="1" applyBorder="1" applyProtection="1"/>
    <xf numFmtId="0" fontId="0" fillId="2" borderId="6" xfId="0" applyFill="1" applyBorder="1" applyProtection="1"/>
    <xf numFmtId="0" fontId="0" fillId="2" borderId="7" xfId="0" applyFill="1" applyBorder="1" applyAlignment="1" applyProtection="1">
      <alignment horizontal="center"/>
    </xf>
    <xf numFmtId="0" fontId="0" fillId="2" borderId="11" xfId="0" applyFill="1" applyBorder="1" applyProtection="1"/>
    <xf numFmtId="0" fontId="0" fillId="2" borderId="12" xfId="0" applyFill="1" applyBorder="1" applyAlignment="1" applyProtection="1">
      <alignment horizontal="center"/>
    </xf>
    <xf numFmtId="0" fontId="0" fillId="2" borderId="9" xfId="0" applyFill="1" applyBorder="1" applyAlignment="1" applyProtection="1">
      <alignment horizontal="center"/>
    </xf>
    <xf numFmtId="0" fontId="0" fillId="2" borderId="10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right"/>
    </xf>
    <xf numFmtId="0" fontId="0" fillId="2" borderId="9" xfId="0" applyFill="1" applyBorder="1" applyAlignment="1" applyProtection="1">
      <alignment horizontal="left"/>
    </xf>
    <xf numFmtId="165" fontId="0" fillId="2" borderId="0" xfId="0" applyNumberFormat="1" applyFill="1" applyBorder="1" applyAlignment="1" applyProtection="1">
      <alignment horizontal="center"/>
    </xf>
    <xf numFmtId="165" fontId="0" fillId="2" borderId="10" xfId="0" applyNumberFormat="1" applyFill="1" applyBorder="1" applyAlignment="1" applyProtection="1">
      <alignment horizontal="center"/>
    </xf>
    <xf numFmtId="164" fontId="0" fillId="2" borderId="0" xfId="0" applyNumberFormat="1" applyFill="1" applyBorder="1" applyProtection="1"/>
    <xf numFmtId="164" fontId="0" fillId="2" borderId="0" xfId="0" applyNumberFormat="1" applyFill="1" applyBorder="1" applyAlignment="1" applyProtection="1">
      <alignment horizontal="center"/>
    </xf>
    <xf numFmtId="0" fontId="0" fillId="2" borderId="12" xfId="0" applyFill="1" applyBorder="1" applyProtection="1"/>
    <xf numFmtId="0" fontId="0" fillId="2" borderId="12" xfId="0" applyFill="1" applyBorder="1" applyAlignment="1" applyProtection="1">
      <alignment horizontal="right"/>
    </xf>
    <xf numFmtId="164" fontId="0" fillId="2" borderId="12" xfId="0" applyNumberFormat="1" applyFill="1" applyBorder="1" applyAlignment="1" applyProtection="1">
      <alignment horizontal="center"/>
    </xf>
    <xf numFmtId="0" fontId="0" fillId="2" borderId="13" xfId="0" applyFill="1" applyBorder="1" applyAlignment="1" applyProtection="1">
      <alignment horizontal="left"/>
    </xf>
    <xf numFmtId="0" fontId="0" fillId="2" borderId="14" xfId="0" applyFill="1" applyBorder="1" applyAlignment="1" applyProtection="1">
      <alignment horizontal="center"/>
    </xf>
    <xf numFmtId="0" fontId="0" fillId="2" borderId="14" xfId="0" applyFill="1" applyBorder="1" applyProtection="1"/>
    <xf numFmtId="0" fontId="0" fillId="2" borderId="15" xfId="0" applyFill="1" applyBorder="1" applyAlignment="1" applyProtection="1">
      <alignment horizontal="center"/>
    </xf>
    <xf numFmtId="0" fontId="1" fillId="2" borderId="6" xfId="0" applyFont="1" applyFill="1" applyBorder="1" applyProtection="1"/>
    <xf numFmtId="0" fontId="4" fillId="2" borderId="5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center"/>
    </xf>
    <xf numFmtId="0" fontId="4" fillId="2" borderId="9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left"/>
    </xf>
    <xf numFmtId="1" fontId="0" fillId="2" borderId="0" xfId="0" applyNumberFormat="1" applyFill="1" applyBorder="1" applyAlignment="1" applyProtection="1">
      <alignment horizontal="center"/>
    </xf>
    <xf numFmtId="164" fontId="0" fillId="3" borderId="19" xfId="0" applyNumberFormat="1" applyFill="1" applyBorder="1" applyAlignment="1" applyProtection="1">
      <alignment horizontal="center"/>
      <protection locked="0"/>
    </xf>
    <xf numFmtId="0" fontId="1" fillId="2" borderId="7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/>
    <xf numFmtId="164" fontId="1" fillId="2" borderId="0" xfId="0" applyNumberFormat="1" applyFont="1" applyFill="1" applyBorder="1" applyAlignment="1" applyProtection="1">
      <alignment horizontal="center"/>
    </xf>
    <xf numFmtId="0" fontId="0" fillId="2" borderId="21" xfId="0" applyFill="1" applyBorder="1" applyProtection="1"/>
    <xf numFmtId="0" fontId="1" fillId="2" borderId="14" xfId="0" applyFont="1" applyFill="1" applyBorder="1" applyAlignment="1" applyProtection="1">
      <alignment horizontal="center"/>
    </xf>
    <xf numFmtId="164" fontId="0" fillId="2" borderId="15" xfId="0" applyNumberForma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1" fillId="2" borderId="0" xfId="0" applyFont="1" applyFill="1" applyBorder="1" applyProtection="1"/>
    <xf numFmtId="0" fontId="2" fillId="2" borderId="0" xfId="0" applyFont="1" applyFill="1" applyBorder="1" applyAlignment="1" applyProtection="1">
      <alignment horizontal="left"/>
    </xf>
    <xf numFmtId="0" fontId="1" fillId="2" borderId="22" xfId="0" applyFont="1" applyFill="1" applyBorder="1" applyAlignment="1" applyProtection="1">
      <alignment horizontal="center"/>
    </xf>
    <xf numFmtId="164" fontId="1" fillId="2" borderId="23" xfId="0" applyNumberFormat="1" applyFont="1" applyFill="1" applyBorder="1" applyAlignment="1" applyProtection="1">
      <alignment horizontal="center"/>
    </xf>
    <xf numFmtId="0" fontId="0" fillId="2" borderId="23" xfId="0" applyFill="1" applyBorder="1" applyProtection="1"/>
    <xf numFmtId="0" fontId="3" fillId="2" borderId="23" xfId="0" applyFont="1" applyFill="1" applyBorder="1" applyAlignment="1" applyProtection="1">
      <alignment horizontal="left"/>
    </xf>
    <xf numFmtId="0" fontId="0" fillId="2" borderId="24" xfId="0" applyFill="1" applyBorder="1" applyAlignment="1" applyProtection="1">
      <alignment horizontal="center"/>
    </xf>
    <xf numFmtId="0" fontId="1" fillId="2" borderId="25" xfId="0" applyFont="1" applyFill="1" applyBorder="1" applyAlignment="1" applyProtection="1">
      <alignment horizontal="center"/>
    </xf>
    <xf numFmtId="0" fontId="1" fillId="2" borderId="26" xfId="0" applyFont="1" applyFill="1" applyBorder="1" applyAlignment="1" applyProtection="1">
      <alignment horizontal="center"/>
    </xf>
    <xf numFmtId="0" fontId="1" fillId="2" borderId="27" xfId="0" applyFont="1" applyFill="1" applyBorder="1" applyAlignment="1" applyProtection="1">
      <alignment horizontal="center"/>
    </xf>
    <xf numFmtId="164" fontId="1" fillId="2" borderId="28" xfId="0" applyNumberFormat="1" applyFont="1" applyFill="1" applyBorder="1" applyAlignment="1" applyProtection="1">
      <alignment horizontal="center"/>
    </xf>
    <xf numFmtId="0" fontId="0" fillId="2" borderId="28" xfId="0" applyFill="1" applyBorder="1" applyProtection="1"/>
    <xf numFmtId="0" fontId="3" fillId="2" borderId="28" xfId="0" applyFont="1" applyFill="1" applyBorder="1" applyAlignment="1" applyProtection="1">
      <alignment horizontal="left"/>
    </xf>
    <xf numFmtId="0" fontId="0" fillId="2" borderId="29" xfId="0" applyFill="1" applyBorder="1" applyAlignment="1" applyProtection="1">
      <alignment horizontal="center"/>
    </xf>
    <xf numFmtId="0" fontId="1" fillId="2" borderId="30" xfId="0" applyFont="1" applyFill="1" applyBorder="1" applyAlignment="1" applyProtection="1">
      <alignment horizontal="center"/>
    </xf>
    <xf numFmtId="0" fontId="1" fillId="2" borderId="31" xfId="0" applyFont="1" applyFill="1" applyBorder="1" applyAlignment="1" applyProtection="1">
      <alignment horizontal="center"/>
    </xf>
    <xf numFmtId="0" fontId="0" fillId="2" borderId="32" xfId="0" applyFill="1" applyBorder="1" applyProtection="1"/>
    <xf numFmtId="0" fontId="1" fillId="2" borderId="33" xfId="0" applyFont="1" applyFill="1" applyBorder="1" applyAlignment="1" applyProtection="1">
      <alignment horizontal="center"/>
    </xf>
    <xf numFmtId="0" fontId="1" fillId="2" borderId="34" xfId="0" applyFont="1" applyFill="1" applyBorder="1" applyAlignment="1" applyProtection="1">
      <alignment horizontal="center"/>
    </xf>
    <xf numFmtId="0" fontId="0" fillId="2" borderId="0" xfId="0" applyFont="1" applyFill="1" applyBorder="1" applyProtection="1"/>
    <xf numFmtId="0" fontId="3" fillId="2" borderId="0" xfId="0" applyFont="1" applyFill="1" applyBorder="1" applyAlignment="1" applyProtection="1">
      <alignment horizontal="left"/>
    </xf>
    <xf numFmtId="0" fontId="8" fillId="2" borderId="0" xfId="0" applyFont="1" applyFill="1" applyBorder="1" applyAlignment="1" applyProtection="1">
      <alignment horizontal="right"/>
    </xf>
    <xf numFmtId="0" fontId="3" fillId="2" borderId="24" xfId="0" applyFont="1" applyFill="1" applyBorder="1" applyAlignment="1" applyProtection="1">
      <alignment horizontal="left"/>
    </xf>
    <xf numFmtId="0" fontId="1" fillId="2" borderId="26" xfId="0" applyFont="1" applyFill="1" applyBorder="1" applyProtection="1"/>
    <xf numFmtId="0" fontId="0" fillId="2" borderId="14" xfId="0" applyFill="1" applyBorder="1" applyAlignment="1" applyProtection="1">
      <alignment horizontal="right"/>
    </xf>
    <xf numFmtId="164" fontId="0" fillId="2" borderId="14" xfId="0" applyNumberFormat="1" applyFill="1" applyBorder="1" applyAlignment="1" applyProtection="1">
      <alignment horizontal="center"/>
    </xf>
    <xf numFmtId="0" fontId="0" fillId="2" borderId="0" xfId="0" applyFill="1" applyBorder="1" applyAlignment="1" applyProtection="1"/>
    <xf numFmtId="0" fontId="4" fillId="2" borderId="0" xfId="0" applyFont="1" applyFill="1" applyBorder="1" applyAlignment="1" applyProtection="1">
      <alignment horizontal="center"/>
    </xf>
    <xf numFmtId="0" fontId="1" fillId="2" borderId="9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0" fillId="2" borderId="0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/>
    <xf numFmtId="0" fontId="0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ont="1" applyFill="1" applyAlignment="1" applyProtection="1">
      <alignment horizontal="center" vertical="center"/>
    </xf>
    <xf numFmtId="0" fontId="0" fillId="2" borderId="0" xfId="0" applyFont="1" applyFill="1" applyAlignment="1" applyProtection="1">
      <alignment horizontal="center"/>
    </xf>
    <xf numFmtId="0" fontId="0" fillId="2" borderId="0" xfId="0" quotePrefix="1" applyFont="1" applyFill="1" applyBorder="1" applyAlignment="1" applyProtection="1">
      <alignment horizontal="center"/>
    </xf>
    <xf numFmtId="0" fontId="0" fillId="2" borderId="0" xfId="0" applyFont="1" applyFill="1"/>
    <xf numFmtId="0" fontId="0" fillId="2" borderId="0" xfId="0" applyFont="1" applyFill="1" applyProtection="1"/>
    <xf numFmtId="164" fontId="0" fillId="2" borderId="0" xfId="0" applyNumberFormat="1" applyFont="1" applyFill="1" applyAlignment="1">
      <alignment horizontal="center" vertical="center"/>
    </xf>
    <xf numFmtId="1" fontId="0" fillId="2" borderId="0" xfId="0" applyNumberFormat="1" applyFont="1" applyFill="1" applyBorder="1" applyAlignment="1" applyProtection="1">
      <alignment horizontal="center"/>
    </xf>
    <xf numFmtId="0" fontId="0" fillId="2" borderId="0" xfId="0" applyFont="1" applyFill="1" applyAlignment="1">
      <alignment horizontal="left"/>
    </xf>
    <xf numFmtId="1" fontId="0" fillId="2" borderId="0" xfId="0" applyNumberFormat="1" applyFont="1" applyFill="1" applyAlignment="1" applyProtection="1">
      <alignment horizontal="center" vertical="center"/>
    </xf>
    <xf numFmtId="1" fontId="0" fillId="2" borderId="0" xfId="0" applyNumberFormat="1" applyFont="1" applyFill="1" applyAlignment="1">
      <alignment horizontal="center"/>
    </xf>
    <xf numFmtId="1" fontId="0" fillId="2" borderId="0" xfId="0" applyNumberFormat="1" applyFont="1" applyFill="1" applyAlignment="1" applyProtection="1">
      <alignment horizontal="center"/>
    </xf>
    <xf numFmtId="0" fontId="0" fillId="2" borderId="25" xfId="0" applyFont="1" applyFill="1" applyBorder="1"/>
    <xf numFmtId="1" fontId="0" fillId="2" borderId="0" xfId="0" applyNumberFormat="1" applyFont="1" applyFill="1" applyBorder="1" applyAlignment="1" applyProtection="1">
      <alignment horizontal="center" vertical="center"/>
    </xf>
    <xf numFmtId="1" fontId="0" fillId="2" borderId="0" xfId="0" applyNumberFormat="1" applyFont="1" applyFill="1" applyBorder="1" applyAlignment="1">
      <alignment horizontal="center"/>
    </xf>
    <xf numFmtId="0" fontId="0" fillId="2" borderId="25" xfId="0" applyFont="1" applyFill="1" applyBorder="1" applyProtection="1"/>
    <xf numFmtId="0" fontId="0" fillId="2" borderId="27" xfId="0" applyFont="1" applyFill="1" applyBorder="1"/>
    <xf numFmtId="0" fontId="0" fillId="2" borderId="9" xfId="0" applyFont="1" applyFill="1" applyBorder="1" applyAlignment="1" applyProtection="1">
      <alignment horizontal="center" vertical="center"/>
    </xf>
    <xf numFmtId="0" fontId="0" fillId="2" borderId="9" xfId="0" applyFont="1" applyFill="1" applyBorder="1" applyAlignment="1" applyProtection="1">
      <alignment horizontal="center"/>
    </xf>
    <xf numFmtId="0" fontId="1" fillId="2" borderId="35" xfId="0" applyFont="1" applyFill="1" applyBorder="1" applyProtection="1"/>
    <xf numFmtId="0" fontId="0" fillId="2" borderId="38" xfId="0" applyFont="1" applyFill="1" applyBorder="1"/>
    <xf numFmtId="0" fontId="0" fillId="2" borderId="38" xfId="0" applyFont="1" applyFill="1" applyBorder="1" applyProtection="1"/>
    <xf numFmtId="0" fontId="0" fillId="2" borderId="0" xfId="0" applyFont="1" applyFill="1" applyAlignment="1" applyProtection="1">
      <alignment horizontal="center" vertical="center"/>
    </xf>
    <xf numFmtId="0" fontId="0" fillId="2" borderId="0" xfId="0" applyFont="1" applyFill="1" applyAlignment="1">
      <alignment horizontal="left"/>
    </xf>
    <xf numFmtId="0" fontId="0" fillId="2" borderId="0" xfId="0" applyFill="1" applyBorder="1"/>
    <xf numFmtId="0" fontId="0" fillId="2" borderId="10" xfId="0" applyFill="1" applyBorder="1"/>
    <xf numFmtId="0" fontId="0" fillId="2" borderId="40" xfId="0" applyFill="1" applyBorder="1"/>
    <xf numFmtId="0" fontId="1" fillId="2" borderId="39" xfId="0" applyFont="1" applyFill="1" applyBorder="1" applyAlignment="1" applyProtection="1">
      <alignment horizontal="center"/>
    </xf>
    <xf numFmtId="164" fontId="1" fillId="2" borderId="36" xfId="0" applyNumberFormat="1" applyFont="1" applyFill="1" applyBorder="1" applyAlignment="1">
      <alignment horizontal="center" vertical="center"/>
    </xf>
    <xf numFmtId="164" fontId="1" fillId="2" borderId="37" xfId="0" applyNumberFormat="1" applyFont="1" applyFill="1" applyBorder="1" applyAlignment="1">
      <alignment horizontal="center" vertical="center"/>
    </xf>
    <xf numFmtId="0" fontId="0" fillId="2" borderId="0" xfId="0" quotePrefix="1" applyFill="1" applyBorder="1"/>
    <xf numFmtId="164" fontId="0" fillId="2" borderId="9" xfId="0" applyNumberFormat="1" applyFont="1" applyFill="1" applyBorder="1" applyAlignment="1" applyProtection="1">
      <alignment horizontal="center" vertical="center"/>
    </xf>
    <xf numFmtId="164" fontId="1" fillId="2" borderId="44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 applyAlignment="1">
      <alignment horizontal="center"/>
    </xf>
    <xf numFmtId="164" fontId="1" fillId="2" borderId="45" xfId="0" applyNumberFormat="1" applyFont="1" applyFill="1" applyBorder="1" applyAlignment="1">
      <alignment horizontal="center" vertical="center"/>
    </xf>
    <xf numFmtId="164" fontId="1" fillId="2" borderId="46" xfId="0" applyNumberFormat="1" applyFont="1" applyFill="1" applyBorder="1" applyAlignment="1">
      <alignment horizontal="center" vertical="center"/>
    </xf>
    <xf numFmtId="1" fontId="0" fillId="2" borderId="50" xfId="0" applyNumberFormat="1" applyFill="1" applyBorder="1" applyAlignment="1">
      <alignment horizontal="center"/>
    </xf>
    <xf numFmtId="1" fontId="0" fillId="2" borderId="51" xfId="0" applyNumberFormat="1" applyFill="1" applyBorder="1" applyAlignment="1">
      <alignment horizontal="center"/>
    </xf>
    <xf numFmtId="1" fontId="0" fillId="2" borderId="52" xfId="0" applyNumberFormat="1" applyFill="1" applyBorder="1" applyAlignment="1">
      <alignment horizontal="center"/>
    </xf>
    <xf numFmtId="1" fontId="0" fillId="2" borderId="18" xfId="0" applyNumberFormat="1" applyFill="1" applyBorder="1" applyAlignment="1">
      <alignment horizontal="center"/>
    </xf>
    <xf numFmtId="1" fontId="0" fillId="2" borderId="43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" fontId="0" fillId="2" borderId="18" xfId="0" quotePrefix="1" applyNumberFormat="1" applyFill="1" applyBorder="1" applyAlignment="1">
      <alignment horizontal="center"/>
    </xf>
    <xf numFmtId="1" fontId="0" fillId="2" borderId="16" xfId="0" quotePrefix="1" applyNumberFormat="1" applyFill="1" applyBorder="1" applyAlignment="1">
      <alignment horizontal="center"/>
    </xf>
    <xf numFmtId="0" fontId="0" fillId="2" borderId="23" xfId="0" applyFill="1" applyBorder="1"/>
    <xf numFmtId="0" fontId="0" fillId="4" borderId="9" xfId="0" applyFont="1" applyFill="1" applyBorder="1" applyAlignment="1" applyProtection="1">
      <alignment horizontal="center" vertical="center"/>
      <protection locked="0"/>
    </xf>
    <xf numFmtId="0" fontId="0" fillId="4" borderId="9" xfId="0" applyFont="1" applyFill="1" applyBorder="1" applyAlignment="1" applyProtection="1">
      <alignment horizontal="center"/>
      <protection locked="0"/>
    </xf>
    <xf numFmtId="1" fontId="0" fillId="4" borderId="47" xfId="0" applyNumberFormat="1" applyFill="1" applyBorder="1" applyAlignment="1" applyProtection="1">
      <alignment horizontal="center"/>
      <protection locked="0"/>
    </xf>
    <xf numFmtId="164" fontId="2" fillId="2" borderId="0" xfId="0" applyNumberFormat="1" applyFont="1" applyFill="1" applyBorder="1" applyAlignment="1" applyProtection="1">
      <alignment horizontal="center"/>
    </xf>
    <xf numFmtId="0" fontId="0" fillId="2" borderId="27" xfId="0" applyFill="1" applyBorder="1"/>
    <xf numFmtId="0" fontId="0" fillId="2" borderId="34" xfId="0" applyFill="1" applyBorder="1" applyAlignment="1">
      <alignment horizontal="center"/>
    </xf>
    <xf numFmtId="0" fontId="0" fillId="2" borderId="10" xfId="0" applyFont="1" applyFill="1" applyBorder="1" applyAlignment="1" applyProtection="1">
      <alignment horizontal="left"/>
    </xf>
    <xf numFmtId="1" fontId="0" fillId="2" borderId="9" xfId="0" applyNumberFormat="1" applyFont="1" applyFill="1" applyBorder="1" applyAlignment="1" applyProtection="1">
      <alignment horizontal="center" vertical="center"/>
    </xf>
    <xf numFmtId="1" fontId="0" fillId="2" borderId="34" xfId="0" applyNumberFormat="1" applyFont="1" applyFill="1" applyBorder="1" applyAlignment="1" applyProtection="1">
      <alignment horizontal="center" vertical="center"/>
    </xf>
    <xf numFmtId="0" fontId="0" fillId="4" borderId="0" xfId="0" applyFont="1" applyFill="1" applyBorder="1" applyAlignment="1" applyProtection="1">
      <alignment horizontal="center"/>
      <protection locked="0"/>
    </xf>
    <xf numFmtId="1" fontId="0" fillId="4" borderId="0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34" xfId="0" applyFill="1" applyBorder="1" applyAlignment="1" applyProtection="1">
      <alignment horizontal="center"/>
      <protection locked="0"/>
    </xf>
    <xf numFmtId="0" fontId="0" fillId="4" borderId="28" xfId="0" applyFill="1" applyBorder="1" applyAlignment="1" applyProtection="1">
      <alignment horizontal="center"/>
      <protection locked="0"/>
    </xf>
    <xf numFmtId="0" fontId="0" fillId="4" borderId="9" xfId="0" applyFill="1" applyBorder="1" applyAlignment="1" applyProtection="1">
      <alignment horizontal="center"/>
      <protection locked="0"/>
    </xf>
    <xf numFmtId="0" fontId="0" fillId="2" borderId="9" xfId="0" quotePrefix="1" applyFont="1" applyFill="1" applyBorder="1" applyAlignment="1" applyProtection="1">
      <alignment horizontal="center" vertical="center"/>
    </xf>
    <xf numFmtId="164" fontId="0" fillId="2" borderId="0" xfId="0" applyNumberFormat="1" applyFont="1" applyFill="1" applyBorder="1" applyAlignment="1" applyProtection="1">
      <alignment horizontal="center" vertical="center"/>
    </xf>
    <xf numFmtId="164" fontId="0" fillId="2" borderId="26" xfId="0" applyNumberFormat="1" applyFont="1" applyFill="1" applyBorder="1" applyAlignment="1" applyProtection="1">
      <alignment horizontal="center"/>
    </xf>
    <xf numFmtId="164" fontId="0" fillId="2" borderId="26" xfId="0" applyNumberFormat="1" applyFont="1" applyFill="1" applyBorder="1" applyAlignment="1" applyProtection="1">
      <alignment horizontal="center" vertical="center"/>
    </xf>
    <xf numFmtId="164" fontId="0" fillId="2" borderId="0" xfId="0" applyNumberFormat="1" applyFont="1" applyFill="1" applyBorder="1" applyAlignment="1" applyProtection="1">
      <alignment horizontal="center"/>
    </xf>
    <xf numFmtId="164" fontId="0" fillId="4" borderId="0" xfId="0" applyNumberFormat="1" applyFill="1" applyBorder="1" applyAlignment="1" applyProtection="1">
      <alignment horizontal="center"/>
      <protection locked="0"/>
    </xf>
    <xf numFmtId="164" fontId="0" fillId="4" borderId="26" xfId="0" applyNumberFormat="1" applyFill="1" applyBorder="1" applyAlignment="1" applyProtection="1">
      <alignment horizontal="center"/>
      <protection locked="0"/>
    </xf>
    <xf numFmtId="164" fontId="0" fillId="4" borderId="28" xfId="0" applyNumberFormat="1" applyFill="1" applyBorder="1" applyAlignment="1" applyProtection="1">
      <alignment horizontal="center"/>
      <protection locked="0"/>
    </xf>
    <xf numFmtId="164" fontId="0" fillId="4" borderId="29" xfId="0" applyNumberFormat="1" applyFill="1" applyBorder="1" applyAlignment="1" applyProtection="1">
      <alignment horizontal="center"/>
      <protection locked="0"/>
    </xf>
    <xf numFmtId="0" fontId="0" fillId="2" borderId="25" xfId="0" applyFill="1" applyBorder="1"/>
    <xf numFmtId="0" fontId="0" fillId="2" borderId="10" xfId="0" applyFill="1" applyBorder="1" applyAlignment="1"/>
    <xf numFmtId="0" fontId="0" fillId="2" borderId="0" xfId="0" applyFill="1" applyBorder="1" applyAlignment="1"/>
    <xf numFmtId="0" fontId="0" fillId="2" borderId="28" xfId="0" applyFill="1" applyBorder="1" applyAlignment="1"/>
    <xf numFmtId="0" fontId="0" fillId="2" borderId="28" xfId="0" quotePrefix="1" applyFill="1" applyBorder="1"/>
    <xf numFmtId="0" fontId="0" fillId="2" borderId="5" xfId="0" applyFont="1" applyFill="1" applyBorder="1" applyAlignment="1" applyProtection="1">
      <alignment horizontal="center" vertical="center"/>
    </xf>
    <xf numFmtId="0" fontId="0" fillId="2" borderId="41" xfId="0" applyFill="1" applyBorder="1"/>
    <xf numFmtId="0" fontId="0" fillId="2" borderId="5" xfId="0" quotePrefix="1" applyFont="1" applyFill="1" applyBorder="1" applyAlignment="1" applyProtection="1">
      <alignment horizontal="right"/>
    </xf>
    <xf numFmtId="0" fontId="0" fillId="2" borderId="54" xfId="0" applyFill="1" applyBorder="1"/>
    <xf numFmtId="0" fontId="0" fillId="2" borderId="34" xfId="0" quotePrefix="1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left"/>
      <protection locked="0"/>
    </xf>
    <xf numFmtId="0" fontId="1" fillId="2" borderId="2" xfId="0" applyFont="1" applyFill="1" applyBorder="1" applyAlignment="1" applyProtection="1">
      <alignment horizontal="center"/>
    </xf>
    <xf numFmtId="0" fontId="1" fillId="2" borderId="3" xfId="0" applyFont="1" applyFill="1" applyBorder="1" applyAlignment="1" applyProtection="1">
      <alignment horizontal="center"/>
    </xf>
    <xf numFmtId="0" fontId="1" fillId="2" borderId="4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0" fillId="2" borderId="0" xfId="0" applyFont="1" applyFill="1" applyBorder="1" applyAlignment="1" applyProtection="1">
      <alignment horizontal="center"/>
    </xf>
    <xf numFmtId="0" fontId="1" fillId="2" borderId="16" xfId="0" applyFont="1" applyFill="1" applyBorder="1" applyAlignment="1" applyProtection="1">
      <alignment horizontal="center"/>
    </xf>
    <xf numFmtId="0" fontId="1" fillId="2" borderId="17" xfId="0" applyFont="1" applyFill="1" applyBorder="1" applyAlignment="1" applyProtection="1">
      <alignment horizontal="center"/>
    </xf>
    <xf numFmtId="0" fontId="1" fillId="2" borderId="18" xfId="0" applyFont="1" applyFill="1" applyBorder="1" applyAlignment="1" applyProtection="1">
      <alignment horizontal="center"/>
    </xf>
    <xf numFmtId="0" fontId="0" fillId="2" borderId="28" xfId="0" applyFill="1" applyBorder="1" applyAlignment="1" applyProtection="1">
      <alignment horizontal="left"/>
    </xf>
    <xf numFmtId="0" fontId="1" fillId="2" borderId="9" xfId="0" applyFont="1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1" fillId="2" borderId="20" xfId="0" applyFont="1" applyFill="1" applyBorder="1" applyAlignment="1" applyProtection="1">
      <alignment horizontal="center"/>
    </xf>
    <xf numFmtId="0" fontId="0" fillId="2" borderId="0" xfId="0" applyFont="1" applyFill="1" applyAlignment="1" applyProtection="1">
      <alignment horizontal="center" vertical="center"/>
    </xf>
    <xf numFmtId="0" fontId="0" fillId="2" borderId="0" xfId="0" applyFont="1" applyFill="1" applyAlignment="1">
      <alignment horizontal="left"/>
    </xf>
    <xf numFmtId="0" fontId="0" fillId="2" borderId="0" xfId="0" applyFill="1" applyBorder="1" applyAlignment="1" applyProtection="1">
      <alignment horizontal="center"/>
    </xf>
    <xf numFmtId="0" fontId="9" fillId="2" borderId="0" xfId="0" applyFont="1" applyFill="1" applyAlignment="1" applyProtection="1">
      <alignment horizontal="left"/>
      <protection locked="0"/>
    </xf>
    <xf numFmtId="0" fontId="0" fillId="2" borderId="29" xfId="0" applyFill="1" applyBorder="1" applyAlignment="1" applyProtection="1">
      <alignment horizontal="left"/>
    </xf>
    <xf numFmtId="0" fontId="0" fillId="2" borderId="48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43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0" fontId="1" fillId="2" borderId="45" xfId="0" applyFont="1" applyFill="1" applyBorder="1" applyAlignment="1">
      <alignment horizontal="center"/>
    </xf>
    <xf numFmtId="0" fontId="0" fillId="2" borderId="43" xfId="0" applyFont="1" applyFill="1" applyBorder="1" applyAlignment="1" applyProtection="1">
      <alignment horizontal="center" vertical="center"/>
    </xf>
    <xf numFmtId="0" fontId="0" fillId="2" borderId="43" xfId="0" applyFont="1" applyFill="1" applyBorder="1" applyAlignment="1">
      <alignment horizontal="center"/>
    </xf>
    <xf numFmtId="0" fontId="0" fillId="2" borderId="34" xfId="0" applyFont="1" applyFill="1" applyBorder="1" applyAlignment="1">
      <alignment horizontal="left"/>
    </xf>
    <xf numFmtId="0" fontId="0" fillId="2" borderId="28" xfId="0" applyFont="1" applyFill="1" applyBorder="1" applyAlignment="1">
      <alignment horizontal="left"/>
    </xf>
    <xf numFmtId="0" fontId="0" fillId="2" borderId="29" xfId="0" applyFont="1" applyFill="1" applyBorder="1" applyAlignment="1">
      <alignment horizontal="left"/>
    </xf>
    <xf numFmtId="0" fontId="0" fillId="2" borderId="9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26" xfId="0" applyFont="1" applyFill="1" applyBorder="1" applyAlignment="1">
      <alignment horizontal="left"/>
    </xf>
    <xf numFmtId="0" fontId="1" fillId="2" borderId="46" xfId="0" applyFont="1" applyFill="1" applyBorder="1" applyAlignment="1">
      <alignment horizontal="center"/>
    </xf>
    <xf numFmtId="0" fontId="0" fillId="2" borderId="53" xfId="0" applyFont="1" applyFill="1" applyBorder="1" applyAlignment="1" applyProtection="1">
      <alignment horizontal="center" vertical="center"/>
    </xf>
    <xf numFmtId="0" fontId="1" fillId="2" borderId="36" xfId="0" applyFont="1" applyFill="1" applyBorder="1" applyAlignment="1" applyProtection="1">
      <alignment horizontal="left"/>
    </xf>
    <xf numFmtId="0" fontId="1" fillId="2" borderId="37" xfId="0" applyFont="1" applyFill="1" applyBorder="1" applyAlignment="1" applyProtection="1">
      <alignment horizontal="left"/>
    </xf>
    <xf numFmtId="0" fontId="0" fillId="2" borderId="5" xfId="0" applyFont="1" applyFill="1" applyBorder="1" applyAlignment="1">
      <alignment horizontal="left"/>
    </xf>
    <xf numFmtId="0" fontId="0" fillId="2" borderId="41" xfId="0" applyFont="1" applyFill="1" applyBorder="1" applyAlignment="1">
      <alignment horizontal="left"/>
    </xf>
    <xf numFmtId="0" fontId="0" fillId="2" borderId="42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758029</xdr:colOff>
      <xdr:row>5</xdr:row>
      <xdr:rowOff>186531</xdr:rowOff>
    </xdr:from>
    <xdr:to>
      <xdr:col>20</xdr:col>
      <xdr:colOff>222251</xdr:colOff>
      <xdr:row>27</xdr:row>
      <xdr:rowOff>54429</xdr:rowOff>
    </xdr:to>
    <xdr:sp macro="" textlink="">
      <xdr:nvSpPr>
        <xdr:cNvPr id="2" name="CuadroTexto 1"/>
        <xdr:cNvSpPr txBox="1"/>
      </xdr:nvSpPr>
      <xdr:spPr>
        <a:xfrm>
          <a:off x="758029" y="1560852"/>
          <a:ext cx="13738115" cy="31063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Instrucciones:</a:t>
          </a:r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Rellenar con tus datos personales los botones oscuros del CUADRO 1 (El "Nivel de actividad física"  se obtiene del CUADRO 2, y el porcentaje de grasa corporal se puede estimar a partir de la imagen del costado derecho de esta hoja de cálculo).</a:t>
          </a: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Rellenar los botones del CUADRO 3, idealmente, obedeciendo a los rengos propuestos. En el costado derecho se muestra el consumo total de nutrientes, en donde a partir del consumo elegido de proteínas y grasas, se calcula automáticamente el de carbohidratos para respetar el  consumo de calorías totales (RET). Es muy importante experimentar un par de semanas con este consumo de nutrientes y hacer los ajustes necesarios para no variar el peso corporal. Una vez logrado este “mantenimiento”, será muy fácil manipular ligeramente la alimentación para conseguir una exitosa etapa de volumen y/o definición sin excesos que perjudiquen resultados. </a:t>
          </a: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Rellenar los botones oscuros de los cuadros 4 (Volumen) o 5 (Definición) según la preferencia. Al determinar la manipulación de las calorías de mantenimiento, y establecer el consumo de proteínas y grasas, se calcula automáticamente el de carbohidratos.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L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*En ningún caso estas pautas buscan reemplazar los consejos de un especialista. </a:t>
          </a:r>
          <a:endParaRPr lang="es-CL" sz="1600">
            <a:effectLst/>
          </a:endParaRPr>
        </a:p>
        <a:p>
          <a:r>
            <a:rPr lang="es-C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*Los valores entregados por la hoja de cálculo, corresponden a bases teóricas con un respaldo científico que ha demostrado funcionar muy bien en gran parte de la población; sin embargo, son simplemente un punto de partida, a raíz del cual se debe hacer un seguimiento profesional personalizado continuo, que permita determinar si es aconsejable aumentar o disminuir la ingesta de algún macronutriente en cada caso.</a:t>
          </a:r>
          <a:endParaRPr lang="es-CL" sz="1600">
            <a:effectLst/>
          </a:endParaRP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90715</xdr:colOff>
      <xdr:row>27</xdr:row>
      <xdr:rowOff>183698</xdr:rowOff>
    </xdr:from>
    <xdr:to>
      <xdr:col>20</xdr:col>
      <xdr:colOff>217714</xdr:colOff>
      <xdr:row>38</xdr:row>
      <xdr:rowOff>40821</xdr:rowOff>
    </xdr:to>
    <xdr:sp macro="" textlink="">
      <xdr:nvSpPr>
        <xdr:cNvPr id="3" name="CuadroTexto 2"/>
        <xdr:cNvSpPr txBox="1"/>
      </xdr:nvSpPr>
      <xdr:spPr>
        <a:xfrm>
          <a:off x="6329590" y="4784273"/>
          <a:ext cx="8156574" cy="19526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CUADRO 2                                    Niveles de atividad física 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(Katch &amp; McArdle, 1983)</a:t>
          </a:r>
        </a:p>
        <a:p>
          <a:endParaRPr lang="es-CL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1,200 -&gt; No realiza actividad física; trabaja sentado la mayor parte del tiempo; camina muy poco.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1,375 -&gt; Caminar distancias largas, se traslada en bicicleta,</a:t>
          </a:r>
          <a:r>
            <a:rPr lang="es-C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realiza ejercicio moderado de 1 a 3 días/ semana.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1,550 -&gt; Ejercicio moderado o intenso de 3 a 5 días por semana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1,725 -&gt; Ejercicio intenso de 6 a 7 días por semana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1,900 -&gt; Entrena 2 veces al día. Nivel recomendado para deportistas profesionales</a:t>
          </a:r>
        </a:p>
        <a:p>
          <a:endParaRPr lang="es-CL" sz="1100"/>
        </a:p>
      </xdr:txBody>
    </xdr:sp>
    <xdr:clientData/>
  </xdr:twoCellAnchor>
  <xdr:twoCellAnchor editAs="oneCell">
    <xdr:from>
      <xdr:col>20</xdr:col>
      <xdr:colOff>394607</xdr:colOff>
      <xdr:row>6</xdr:row>
      <xdr:rowOff>2</xdr:rowOff>
    </xdr:from>
    <xdr:to>
      <xdr:col>31</xdr:col>
      <xdr:colOff>415007</xdr:colOff>
      <xdr:row>32</xdr:row>
      <xdr:rowOff>65402</xdr:rowOff>
    </xdr:to>
    <xdr:pic>
      <xdr:nvPicPr>
        <xdr:cNvPr id="5" name="Imagen 4" descr="C:\Users\Nicolás\Dropbox\GoVeg\Artículos Página\Nutrición\Maneja tu peso a voluntad\Imagen1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0143" y="1564823"/>
          <a:ext cx="8402400" cy="5018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758029</xdr:colOff>
      <xdr:row>5</xdr:row>
      <xdr:rowOff>186531</xdr:rowOff>
    </xdr:from>
    <xdr:to>
      <xdr:col>20</xdr:col>
      <xdr:colOff>222251</xdr:colOff>
      <xdr:row>27</xdr:row>
      <xdr:rowOff>27215</xdr:rowOff>
    </xdr:to>
    <xdr:sp macro="" textlink="">
      <xdr:nvSpPr>
        <xdr:cNvPr id="2" name="CuadroTexto 1"/>
        <xdr:cNvSpPr txBox="1"/>
      </xdr:nvSpPr>
      <xdr:spPr>
        <a:xfrm>
          <a:off x="758029" y="1560852"/>
          <a:ext cx="13738115" cy="30791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Instrucciones:</a:t>
          </a:r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Rellenar con tus datos personales los botones oscuros del CUADRO 1 (El "Nivel de actividad física"  se obtiene del CUADRO 2, y el porcentaje de grasa corporal se puede estimar a partir de la imagen del costado derecho de esta hoja de cálculo).</a:t>
          </a: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Rellenar los botones del CUADRO 3, idealmente, obedeciendo a los rengos propuestos. En el costado derecho se muestra el consumo total de nutrientes, en donde a partir del consumo elegido de proteínas y grasas, se calcula automáticamente el de carbohidratos para respetar el  consumo de calorías totales (RET). Es muy importante experimentar un par de semanas con este consumo de nutrientes y hacer los ajustes necesarios para no variar el peso corporal. Una vez logrado este “mantenimiento”, será muy fácil manipular ligeramente la alimentación para conseguir una exitosa etapa de volumen y/o definición sin excesos que perjudiquen  los resultados. </a:t>
          </a: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Rellenar los botones oscuros de los cuadros 4 (Volumen) o 5 (Definición) según la preferencia. Al determinar la manipulación de las calorías de mantenimiento, y establecer el consumo de proteínas y grasas, se calcula automáticamente el de carbohidratos.</a:t>
          </a: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*En ningún caso estas pautas buscan reemplazar los consejos de un especialista. </a:t>
          </a:r>
          <a:endParaRPr lang="es-CL" sz="1600">
            <a:effectLst/>
          </a:endParaRPr>
        </a:p>
        <a:p>
          <a:r>
            <a:rPr lang="es-C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*Los valores entregados por la hoja de cálculo, corresponden a bases teóricas con un respaldo científico que ha demostrado funcionar muy bien en gran parte de la población; sin embargo, son simplemente un punto de partida, a raíz del cual se debe hacer un seguimiento profesional personalizado continuo, que permita determinar si es aconsejable aumentar o disminuir la ingesta de algún macronutriente en cada caso</a:t>
          </a:r>
          <a:r>
            <a:rPr lang="es-C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particular.</a:t>
          </a:r>
          <a:endParaRPr lang="es-CL" sz="1600">
            <a:effectLst/>
          </a:endParaRP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90715</xdr:colOff>
      <xdr:row>27</xdr:row>
      <xdr:rowOff>183698</xdr:rowOff>
    </xdr:from>
    <xdr:to>
      <xdr:col>20</xdr:col>
      <xdr:colOff>217714</xdr:colOff>
      <xdr:row>38</xdr:row>
      <xdr:rowOff>40821</xdr:rowOff>
    </xdr:to>
    <xdr:sp macro="" textlink="">
      <xdr:nvSpPr>
        <xdr:cNvPr id="6" name="CuadroTexto 5"/>
        <xdr:cNvSpPr txBox="1"/>
      </xdr:nvSpPr>
      <xdr:spPr>
        <a:xfrm>
          <a:off x="6322786" y="3422198"/>
          <a:ext cx="8168821" cy="19526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CUADRO 2                                    Niveles de atividad física 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(Katch &amp; McArdle, 1983)</a:t>
          </a:r>
        </a:p>
        <a:p>
          <a:endParaRPr lang="es-CL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1,200 -&gt; No realiza actividad física; trabaja sentado la mayor parte del tiempo; camina muy poco.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1,375 -&gt; Caminar distancias largas, se traslada en bicicleta,</a:t>
          </a:r>
          <a:r>
            <a:rPr lang="es-C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realiza ejercicio moderado de 1 a 3 días/ semana.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1,550 -&gt; Ejercicio moderado o intenso de 3 a 5 días por semana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1,725 -&gt; Ejercicio intenso de 6 a 7 días por semana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1,900 -&gt; Entrena 2 veces al día. Nivel recomendado para deportistas profesionales</a:t>
          </a:r>
        </a:p>
        <a:p>
          <a:endParaRPr lang="es-CL" sz="1100"/>
        </a:p>
      </xdr:txBody>
    </xdr:sp>
    <xdr:clientData/>
  </xdr:twoCellAnchor>
  <xdr:twoCellAnchor editAs="oneCell">
    <xdr:from>
      <xdr:col>20</xdr:col>
      <xdr:colOff>408214</xdr:colOff>
      <xdr:row>6</xdr:row>
      <xdr:rowOff>13607</xdr:rowOff>
    </xdr:from>
    <xdr:to>
      <xdr:col>28</xdr:col>
      <xdr:colOff>530668</xdr:colOff>
      <xdr:row>32</xdr:row>
      <xdr:rowOff>79007</xdr:rowOff>
    </xdr:to>
    <xdr:pic>
      <xdr:nvPicPr>
        <xdr:cNvPr id="5" name="Imagen 4" descr="C:\Users\Nicolás\Dropbox\GoVeg\Artículos Página\Nutrición\Maneja tu peso a voluntad\Imagen1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0964" y="1578428"/>
          <a:ext cx="8402400" cy="5018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744422</xdr:colOff>
      <xdr:row>4</xdr:row>
      <xdr:rowOff>118493</xdr:rowOff>
    </xdr:from>
    <xdr:to>
      <xdr:col>20</xdr:col>
      <xdr:colOff>208644</xdr:colOff>
      <xdr:row>23</xdr:row>
      <xdr:rowOff>71437</xdr:rowOff>
    </xdr:to>
    <xdr:sp macro="" textlink="">
      <xdr:nvSpPr>
        <xdr:cNvPr id="2" name="CuadroTexto 1"/>
        <xdr:cNvSpPr txBox="1"/>
      </xdr:nvSpPr>
      <xdr:spPr>
        <a:xfrm>
          <a:off x="744422" y="1190056"/>
          <a:ext cx="13894597" cy="35724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Instrucciones:</a:t>
          </a:r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Rellenar con tus datos personales los botones oscuros del CUADRO 1 (El "Nivel de actividad física"  se obtiene del CUADRO 2, y el porcentaje de grasa corporal</a:t>
          </a:r>
          <a:r>
            <a:rPr lang="es-C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puede estimar a partir de la imagen del costado derecho de esta hoja de cálculo).</a:t>
          </a: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Rellenar los botones del CUADRO 3, idealmente, obedeciendo a los valores y rangos propuestos. En el costado derecho se muestra el consumo total de nutrientes, en donde a partir del consumo elegido de proteínas y grasas, se calcula automáticamente el de carbohidratos, para respetar el  consumo de calorías totales (RET).</a:t>
          </a: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Solo si al cabo de 2 semanas siguiendo los requerimientos nutricionales del CUADRO 3, no se consigue bajar de peso, se debe pasar a completar el CUADRO 4. </a:t>
          </a:r>
          <a:endParaRPr lang="es-CL" sz="1600">
            <a:effectLst/>
          </a:endParaRP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En el CUADRO 4, el déficit calórico recomendado es</a:t>
          </a:r>
          <a:r>
            <a:rPr lang="es-CL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300 a 500 Kcal.</a:t>
          </a:r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s-CL" sz="1600">
            <a:effectLst/>
          </a:endParaRPr>
        </a:p>
        <a:p>
          <a:endParaRPr lang="es-CL" sz="1200">
            <a:effectLst/>
          </a:endParaRPr>
        </a:p>
        <a:p>
          <a:r>
            <a:rPr lang="es-CL" sz="1200">
              <a:effectLst/>
            </a:rPr>
            <a:t>*En ningún caso estas pautas buscan reemplazar los consejos de un especialista. </a:t>
          </a:r>
        </a:p>
        <a:p>
          <a:r>
            <a:rPr lang="es-CL" sz="1200">
              <a:effectLst/>
            </a:rPr>
            <a:t>*Los valores entregados por la hoja de cálculo, corresponden a bases teóricas con un respaldo científico que ha demostrado funcionar muy bien en gran parte de la población; sin embargo, son simplemente un punto de partida, a raíz del cual se debe hacer un seguimiento profesional personalizado continuo, que permita determinar si es aconsejable aumentar o disminuir la ingesta de algún macronutriente en cada caso.</a:t>
          </a:r>
        </a:p>
        <a:p>
          <a:endParaRPr lang="es-CL" sz="1600">
            <a:effectLst/>
          </a:endParaRPr>
        </a:p>
        <a:p>
          <a:endParaRPr lang="es-CL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90715</xdr:colOff>
      <xdr:row>25</xdr:row>
      <xdr:rowOff>183698</xdr:rowOff>
    </xdr:from>
    <xdr:to>
      <xdr:col>20</xdr:col>
      <xdr:colOff>217714</xdr:colOff>
      <xdr:row>36</xdr:row>
      <xdr:rowOff>40821</xdr:rowOff>
    </xdr:to>
    <xdr:sp macro="" textlink="">
      <xdr:nvSpPr>
        <xdr:cNvPr id="3" name="CuadroTexto 2"/>
        <xdr:cNvSpPr txBox="1"/>
      </xdr:nvSpPr>
      <xdr:spPr>
        <a:xfrm>
          <a:off x="6329590" y="4784273"/>
          <a:ext cx="8261349" cy="19526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CUADRO 2                                    Niveles de atividad física 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(Katch &amp; McArdle, 1983)</a:t>
          </a:r>
        </a:p>
        <a:p>
          <a:endParaRPr lang="es-CL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1,200 -&gt; No realiza actividad física; trabaja sentado la mayor parte del tiempo; camina muy poco.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1,375 -&gt; Caminar distancias largas, se traslada en bicicleta,</a:t>
          </a:r>
          <a:r>
            <a:rPr lang="es-C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realiza ejercicio moderado de 1 a 3 días/ semana.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1,550 -&gt; Ejercicio moderado o intenso de 3 a 5 días por semana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1,725 -&gt; Ejercicio intenso de 6 a 7 días por semana</a:t>
          </a:r>
        </a:p>
        <a:p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1,900 -&gt; Entrena 2 veces al día. Nivel recomendado para deportistas profesionales</a:t>
          </a:r>
        </a:p>
        <a:p>
          <a:endParaRPr lang="es-CL" sz="1100"/>
        </a:p>
      </xdr:txBody>
    </xdr:sp>
    <xdr:clientData/>
  </xdr:twoCellAnchor>
  <xdr:twoCellAnchor editAs="oneCell">
    <xdr:from>
      <xdr:col>20</xdr:col>
      <xdr:colOff>326572</xdr:colOff>
      <xdr:row>4</xdr:row>
      <xdr:rowOff>136070</xdr:rowOff>
    </xdr:from>
    <xdr:to>
      <xdr:col>31</xdr:col>
      <xdr:colOff>197294</xdr:colOff>
      <xdr:row>31</xdr:row>
      <xdr:rowOff>10970</xdr:rowOff>
    </xdr:to>
    <xdr:pic>
      <xdr:nvPicPr>
        <xdr:cNvPr id="5" name="Imagen 4" descr="C:\Users\Nicolás\Dropbox\GoVeg\Artículos Página\Nutrición\Maneja tu peso a voluntad\Imagen1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9322" y="789213"/>
          <a:ext cx="8402400" cy="5018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744422</xdr:colOff>
      <xdr:row>3</xdr:row>
      <xdr:rowOff>118492</xdr:rowOff>
    </xdr:from>
    <xdr:to>
      <xdr:col>20</xdr:col>
      <xdr:colOff>208644</xdr:colOff>
      <xdr:row>14</xdr:row>
      <xdr:rowOff>174625</xdr:rowOff>
    </xdr:to>
    <xdr:sp macro="" textlink="">
      <xdr:nvSpPr>
        <xdr:cNvPr id="2" name="CuadroTexto 1"/>
        <xdr:cNvSpPr txBox="1"/>
      </xdr:nvSpPr>
      <xdr:spPr>
        <a:xfrm>
          <a:off x="744422" y="959867"/>
          <a:ext cx="13910472" cy="19611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Instrucciones:</a:t>
          </a:r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Rellenar con tus datos personales los botones oscuros del CUADRO 1 (El "Nivel de actividad física"  se obtiene del CUADRO 2.</a:t>
          </a:r>
        </a:p>
        <a:p>
          <a:r>
            <a:rPr lang="es-CL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Rellenar los botones del CUADRO 3, idealmente, obedeciendo a los valores y rangos propuestos. En el costado derecho se muestra el consumo total de nutrientes, en donde a partir del consumo elegido de proteínas y grasas, se calcula automáticamente el de carbohidratos, para respetar el  consumo de calorías totales (RET).</a:t>
          </a:r>
        </a:p>
        <a:p>
          <a:endParaRPr lang="es-CL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*En ningún caso estas pautas buscan reemplazar los consejos de un especialista. </a:t>
          </a:r>
          <a:endParaRPr lang="es-CL" sz="1200">
            <a:effectLst/>
          </a:endParaRPr>
        </a:p>
        <a:p>
          <a:r>
            <a:rPr lang="es-CL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*Los valores entregados por la hoja de cálculo, corresponden a bases teóricas con un respaldo científico que ha demostrado funcionar muy bien en gran parte de la población; sin embargo, son simplemente un punto de partida, a raíz del cual se debe hacer un seguimiento profesional personalizado continuo, que permita determinar si es aconsejable aumentar o disminuir la ingesta de algún macronutriente en cada caso.</a:t>
          </a:r>
          <a:endParaRPr lang="es-CL" sz="1200">
            <a:effectLst/>
          </a:endParaRPr>
        </a:p>
        <a:p>
          <a:endParaRPr lang="es-CL" sz="1200">
            <a:effectLst/>
          </a:endParaRPr>
        </a:p>
        <a:p>
          <a:endParaRPr lang="es-CL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90715</xdr:colOff>
      <xdr:row>16</xdr:row>
      <xdr:rowOff>0</xdr:rowOff>
    </xdr:from>
    <xdr:to>
      <xdr:col>22</xdr:col>
      <xdr:colOff>95250</xdr:colOff>
      <xdr:row>24</xdr:row>
      <xdr:rowOff>40821</xdr:rowOff>
    </xdr:to>
    <xdr:sp macro="" textlink="">
      <xdr:nvSpPr>
        <xdr:cNvPr id="3" name="CuadroTexto 2"/>
        <xdr:cNvSpPr txBox="1"/>
      </xdr:nvSpPr>
      <xdr:spPr>
        <a:xfrm>
          <a:off x="6377215" y="5597073"/>
          <a:ext cx="9688285" cy="15716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CUADRO 2                                    Niveles de atividad física 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(Torun, 2001; abalados por FAO/WHO/UNU,</a:t>
          </a:r>
          <a:r>
            <a:rPr lang="es-CL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2004)</a:t>
          </a:r>
        </a:p>
        <a:p>
          <a:endParaRPr lang="es-CL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L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0,75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-&gt; (Sedentario) No se desplaza mucho caminando ni en bicicleta, pasa la mayor parte del día sentado, no practican deporte.</a:t>
          </a:r>
        </a:p>
        <a:p>
          <a:r>
            <a:rPr lang="es-CL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1,00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-&gt; (Normal) Camina de forma regular, realiza alguna actividad física de no muy alta intensidad. </a:t>
          </a:r>
        </a:p>
        <a:p>
          <a:r>
            <a:rPr lang="es-CL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1,15</a:t>
          </a:r>
          <a:r>
            <a:rPr lang="es-CL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-&gt; (Activo) Se transporta en bicicleta o camina grandes distancias, practica algún deporte o realiza alguna otra actividad física intensa varios días a la semana.</a:t>
          </a:r>
        </a:p>
        <a:p>
          <a:endParaRPr lang="es-CL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73"/>
  <sheetViews>
    <sheetView topLeftCell="A26" zoomScale="80" zoomScaleNormal="80" workbookViewId="0">
      <selection activeCell="E79" sqref="E79"/>
    </sheetView>
  </sheetViews>
  <sheetFormatPr baseColWidth="10" defaultRowHeight="15" x14ac:dyDescent="0.25"/>
  <cols>
    <col min="2" max="2" width="16.5703125" customWidth="1"/>
    <col min="3" max="3" width="43.42578125" customWidth="1"/>
    <col min="4" max="4" width="1.7109375" customWidth="1"/>
    <col min="5" max="5" width="20.42578125" style="3" customWidth="1"/>
    <col min="6" max="6" width="9.28515625" customWidth="1"/>
    <col min="7" max="7" width="2.7109375" customWidth="1"/>
    <col min="8" max="8" width="7.28515625" customWidth="1"/>
    <col min="9" max="9" width="11.7109375" customWidth="1"/>
    <col min="10" max="10" width="5.42578125" customWidth="1"/>
    <col min="11" max="11" width="12.7109375" customWidth="1"/>
    <col min="12" max="12" width="8" customWidth="1"/>
    <col min="13" max="13" width="15.85546875" customWidth="1"/>
    <col min="14" max="14" width="6.28515625" bestFit="1" customWidth="1"/>
    <col min="15" max="15" width="8" customWidth="1"/>
    <col min="16" max="16" width="4.140625" customWidth="1"/>
    <col min="17" max="17" width="11.5703125" bestFit="1" customWidth="1"/>
    <col min="18" max="18" width="3.85546875" customWidth="1"/>
    <col min="19" max="19" width="13.7109375" style="3" bestFit="1" customWidth="1"/>
    <col min="20" max="20" width="1.140625" style="3" customWidth="1"/>
    <col min="21" max="21" width="11.42578125" style="3"/>
  </cols>
  <sheetData>
    <row r="1" spans="1:56" s="1" customFormat="1" x14ac:dyDescent="0.25">
      <c r="E1" s="2"/>
      <c r="S1" s="2"/>
      <c r="T1" s="2"/>
      <c r="U1" s="2"/>
    </row>
    <row r="2" spans="1:56" s="1" customFormat="1" ht="36" x14ac:dyDescent="0.55000000000000004">
      <c r="A2" s="9"/>
      <c r="B2" s="78" t="s">
        <v>33</v>
      </c>
      <c r="C2" s="9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pans="1:56" s="1" customFormat="1" x14ac:dyDescent="0.25">
      <c r="A3" s="9"/>
      <c r="B3" s="9"/>
      <c r="C3" s="9"/>
      <c r="D3" s="9"/>
      <c r="E3" s="10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1:56" s="1" customFormat="1" ht="26.25" x14ac:dyDescent="0.4">
      <c r="A4" s="9"/>
      <c r="B4" s="79" t="s">
        <v>35</v>
      </c>
      <c r="C4" s="9"/>
      <c r="D4" s="9"/>
      <c r="E4" s="163" t="s">
        <v>106</v>
      </c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1:56" s="1" customFormat="1" x14ac:dyDescent="0.25">
      <c r="A5" s="9"/>
      <c r="B5" s="9"/>
      <c r="C5" s="9"/>
      <c r="D5" s="9"/>
      <c r="E5" s="10"/>
      <c r="F5" s="9"/>
      <c r="G5" s="9"/>
      <c r="H5" s="80"/>
      <c r="I5" s="9"/>
      <c r="J5" s="9"/>
      <c r="K5" s="9"/>
      <c r="L5" s="9"/>
      <c r="M5" s="9"/>
      <c r="N5" s="9"/>
      <c r="O5" s="9"/>
      <c r="P5" s="9"/>
      <c r="Q5" s="9"/>
      <c r="R5" s="9"/>
      <c r="S5" s="10"/>
      <c r="T5" s="10"/>
      <c r="U5" s="10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1:56" s="1" customFormat="1" x14ac:dyDescent="0.25">
      <c r="A6" s="9"/>
      <c r="B6" s="9"/>
      <c r="C6" s="9"/>
      <c r="D6" s="9"/>
      <c r="E6" s="10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10"/>
      <c r="T6" s="10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1:56" s="1" customFormat="1" x14ac:dyDescent="0.25">
      <c r="A7" s="9"/>
      <c r="B7" s="9"/>
      <c r="C7" s="9"/>
      <c r="D7" s="9"/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10"/>
      <c r="T7" s="10"/>
      <c r="U7" s="10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1:56" s="1" customFormat="1" x14ac:dyDescent="0.25">
      <c r="A8" s="9"/>
      <c r="B8" s="9"/>
      <c r="C8" s="9"/>
      <c r="D8" s="9"/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10"/>
      <c r="T8" s="10"/>
      <c r="U8" s="10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1:56" s="1" customFormat="1" x14ac:dyDescent="0.25">
      <c r="A9" s="9"/>
      <c r="B9" s="9"/>
      <c r="C9" s="9"/>
      <c r="D9" s="9"/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10"/>
      <c r="T9" s="10"/>
      <c r="U9" s="10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1:56" s="1" customFormat="1" x14ac:dyDescent="0.25">
      <c r="A10" s="9"/>
      <c r="B10" s="9"/>
      <c r="C10" s="9"/>
      <c r="D10" s="9"/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10"/>
      <c r="T10" s="10"/>
      <c r="U10" s="10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1:56" s="1" customFormat="1" x14ac:dyDescent="0.25">
      <c r="A11" s="9"/>
      <c r="B11" s="9"/>
      <c r="C11" s="9"/>
      <c r="D11" s="9"/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10"/>
      <c r="T11" s="10"/>
      <c r="U11" s="10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1:56" s="1" customFormat="1" x14ac:dyDescent="0.25">
      <c r="A12" s="9"/>
      <c r="B12" s="9"/>
      <c r="C12" s="9"/>
      <c r="D12" s="9"/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10"/>
      <c r="T12" s="10"/>
      <c r="U12" s="10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1:56" s="1" customFormat="1" x14ac:dyDescent="0.25">
      <c r="A13" s="9"/>
      <c r="B13" s="9"/>
      <c r="C13" s="9"/>
      <c r="D13" s="9"/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10"/>
      <c r="T13" s="10"/>
      <c r="U13" s="10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1:56" s="1" customFormat="1" x14ac:dyDescent="0.25">
      <c r="A14" s="9"/>
      <c r="B14" s="9"/>
      <c r="C14" s="9"/>
      <c r="D14" s="9"/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10"/>
      <c r="T14" s="10"/>
      <c r="U14" s="10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1:56" s="1" customFormat="1" x14ac:dyDescent="0.25">
      <c r="A15" s="9"/>
      <c r="B15" s="9"/>
      <c r="C15" s="9"/>
      <c r="D15" s="9"/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10"/>
      <c r="T15" s="10"/>
      <c r="U15" s="10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1:56" s="1" customFormat="1" x14ac:dyDescent="0.25">
      <c r="A16" s="9"/>
      <c r="B16" s="9"/>
      <c r="C16" s="9"/>
      <c r="D16" s="9"/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10"/>
      <c r="T16" s="10"/>
      <c r="U16" s="10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1:91" s="1" customFormat="1" x14ac:dyDescent="0.25">
      <c r="A17" s="9"/>
      <c r="B17" s="9"/>
      <c r="C17" s="9"/>
      <c r="D17" s="9"/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10"/>
      <c r="T17" s="10"/>
      <c r="U17" s="10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1:91" s="1" customFormat="1" x14ac:dyDescent="0.25">
      <c r="A18" s="9"/>
      <c r="B18" s="9"/>
      <c r="C18" s="9"/>
      <c r="D18" s="9"/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10"/>
      <c r="T18" s="10"/>
      <c r="U18" s="10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1:91" s="1" customFormat="1" x14ac:dyDescent="0.25">
      <c r="A19" s="9"/>
      <c r="B19" s="9"/>
      <c r="C19" s="9"/>
      <c r="D19" s="9"/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10"/>
      <c r="T19" s="10"/>
      <c r="U19" s="10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91" s="1" customFormat="1" x14ac:dyDescent="0.25">
      <c r="A20" s="9"/>
      <c r="B20" s="9"/>
      <c r="C20" s="9"/>
      <c r="D20" s="9"/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10"/>
      <c r="T20" s="10"/>
      <c r="U20" s="10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91" s="1" customFormat="1" x14ac:dyDescent="0.25">
      <c r="A21" s="9"/>
      <c r="B21" s="9"/>
      <c r="C21" s="9"/>
      <c r="D21" s="9"/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10"/>
      <c r="T21" s="10"/>
      <c r="U21" s="10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91" s="1" customFormat="1" x14ac:dyDescent="0.25">
      <c r="A22" s="9"/>
      <c r="B22" s="9"/>
      <c r="C22" s="9"/>
      <c r="D22" s="9"/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10"/>
      <c r="T22" s="10"/>
      <c r="U22" s="10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</row>
    <row r="23" spans="1:91" s="1" customFormat="1" x14ac:dyDescent="0.25">
      <c r="A23" s="9"/>
      <c r="B23" s="9"/>
      <c r="C23" s="9"/>
      <c r="D23" s="9"/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10"/>
      <c r="T23" s="10"/>
      <c r="U23" s="10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</row>
    <row r="24" spans="1:91" s="1" customFormat="1" x14ac:dyDescent="0.25">
      <c r="A24" s="9"/>
      <c r="B24" s="9"/>
      <c r="C24" s="9"/>
      <c r="D24" s="9"/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0"/>
      <c r="T24" s="10"/>
      <c r="U24" s="10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</row>
    <row r="25" spans="1:91" s="1" customFormat="1" x14ac:dyDescent="0.25">
      <c r="A25" s="9"/>
      <c r="B25" s="9"/>
      <c r="C25" s="9"/>
      <c r="D25" s="9"/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0"/>
      <c r="T25" s="10"/>
      <c r="U25" s="10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</row>
    <row r="26" spans="1:91" s="1" customFormat="1" x14ac:dyDescent="0.25">
      <c r="A26" s="9"/>
      <c r="B26" s="9"/>
      <c r="C26" s="9"/>
      <c r="D26" s="9"/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0"/>
      <c r="T26" s="10"/>
      <c r="U26" s="10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</row>
    <row r="27" spans="1:91" s="1" customFormat="1" x14ac:dyDescent="0.25">
      <c r="A27" s="9"/>
      <c r="B27" s="9"/>
      <c r="C27" s="9"/>
      <c r="D27" s="9"/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0"/>
      <c r="T27" s="10"/>
      <c r="U27" s="10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</row>
    <row r="28" spans="1:91" s="1" customFormat="1" x14ac:dyDescent="0.25">
      <c r="A28" s="9"/>
      <c r="B28" s="9"/>
      <c r="C28" s="9"/>
      <c r="D28" s="9"/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11"/>
      <c r="S28" s="77"/>
      <c r="T28" s="10"/>
      <c r="U28" s="10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</row>
    <row r="29" spans="1:91" s="1" customFormat="1" x14ac:dyDescent="0.25">
      <c r="A29" s="9"/>
      <c r="B29" s="12" t="s">
        <v>0</v>
      </c>
      <c r="C29" s="164" t="s">
        <v>1</v>
      </c>
      <c r="D29" s="165"/>
      <c r="E29" s="166"/>
      <c r="F29" s="40"/>
      <c r="G29" s="9"/>
      <c r="H29" s="46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</row>
    <row r="30" spans="1:91" s="1" customFormat="1" x14ac:dyDescent="0.25">
      <c r="A30" s="9"/>
      <c r="B30" s="32"/>
      <c r="C30" s="75"/>
      <c r="D30" s="75"/>
      <c r="E30" s="39"/>
      <c r="F30" s="40"/>
      <c r="G30" s="9"/>
      <c r="H30" s="46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</row>
    <row r="31" spans="1:91" s="1" customFormat="1" x14ac:dyDescent="0.25">
      <c r="A31" s="9"/>
      <c r="B31" s="32"/>
      <c r="C31" s="75" t="s">
        <v>30</v>
      </c>
      <c r="D31" s="75"/>
      <c r="E31" s="6">
        <v>0</v>
      </c>
      <c r="F31" s="40"/>
      <c r="G31" s="9"/>
      <c r="H31" s="46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</row>
    <row r="32" spans="1:91" x14ac:dyDescent="0.25">
      <c r="A32" s="9"/>
      <c r="B32" s="13"/>
      <c r="C32" s="11"/>
      <c r="D32" s="11"/>
      <c r="E32" s="14"/>
      <c r="F32" s="11"/>
      <c r="G32" s="9"/>
      <c r="H32" s="66"/>
      <c r="I32" s="66"/>
      <c r="J32" s="66"/>
      <c r="K32" s="66"/>
      <c r="L32" s="66"/>
      <c r="M32" s="66"/>
      <c r="N32" s="66"/>
      <c r="O32" s="66"/>
      <c r="P32" s="66"/>
      <c r="Q32" s="11"/>
      <c r="R32" s="11"/>
      <c r="S32" s="77"/>
      <c r="T32" s="77"/>
      <c r="U32" s="77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</row>
    <row r="33" spans="1:91" x14ac:dyDescent="0.25">
      <c r="A33" s="9"/>
      <c r="B33" s="13"/>
      <c r="C33" s="75" t="s">
        <v>2</v>
      </c>
      <c r="D33" s="75"/>
      <c r="E33" s="6">
        <v>0</v>
      </c>
      <c r="F33" s="11"/>
      <c r="G33" s="9"/>
      <c r="H33" s="66"/>
      <c r="I33" s="66"/>
      <c r="J33" s="66"/>
      <c r="K33" s="66"/>
      <c r="L33" s="66"/>
      <c r="M33" s="66"/>
      <c r="N33" s="66"/>
      <c r="O33" s="66"/>
      <c r="P33" s="66"/>
      <c r="Q33" s="11"/>
      <c r="R33" s="11"/>
      <c r="S33" s="77"/>
      <c r="T33" s="77"/>
      <c r="U33" s="77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</row>
    <row r="34" spans="1:91" x14ac:dyDescent="0.25">
      <c r="A34" s="9"/>
      <c r="B34" s="13"/>
      <c r="C34" s="75"/>
      <c r="D34" s="75"/>
      <c r="E34" s="14"/>
      <c r="F34" s="11"/>
      <c r="G34" s="9"/>
      <c r="H34" s="66"/>
      <c r="I34" s="66"/>
      <c r="J34" s="66"/>
      <c r="K34" s="66"/>
      <c r="L34" s="66"/>
      <c r="M34" s="66"/>
      <c r="N34" s="66"/>
      <c r="O34" s="66"/>
      <c r="P34" s="66"/>
      <c r="Q34" s="11"/>
      <c r="R34" s="11"/>
      <c r="S34" s="77"/>
      <c r="T34" s="77"/>
      <c r="U34" s="77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</row>
    <row r="35" spans="1:91" x14ac:dyDescent="0.25">
      <c r="A35" s="9"/>
      <c r="B35" s="13"/>
      <c r="C35" s="75" t="s">
        <v>3</v>
      </c>
      <c r="D35" s="75"/>
      <c r="E35" s="6">
        <v>0</v>
      </c>
      <c r="F35" s="11"/>
      <c r="G35" s="9"/>
      <c r="H35" s="66"/>
      <c r="I35" s="66"/>
      <c r="J35" s="66"/>
      <c r="K35" s="66"/>
      <c r="L35" s="66"/>
      <c r="M35" s="66"/>
      <c r="N35" s="66"/>
      <c r="O35" s="66"/>
      <c r="P35" s="66"/>
      <c r="Q35" s="11"/>
      <c r="R35" s="11"/>
      <c r="S35" s="77"/>
      <c r="T35" s="77"/>
      <c r="U35" s="77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</row>
    <row r="36" spans="1:91" x14ac:dyDescent="0.25">
      <c r="A36" s="9"/>
      <c r="B36" s="13"/>
      <c r="C36" s="75"/>
      <c r="D36" s="75"/>
      <c r="E36" s="14"/>
      <c r="F36" s="11"/>
      <c r="G36" s="9"/>
      <c r="H36" s="66"/>
      <c r="I36" s="66"/>
      <c r="J36" s="66"/>
      <c r="K36" s="66"/>
      <c r="L36" s="66"/>
      <c r="M36" s="66"/>
      <c r="N36" s="66"/>
      <c r="O36" s="66"/>
      <c r="P36" s="66"/>
      <c r="Q36" s="11"/>
      <c r="R36" s="11"/>
      <c r="S36" s="77"/>
      <c r="T36" s="77"/>
      <c r="U36" s="77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</row>
    <row r="37" spans="1:91" x14ac:dyDescent="0.25">
      <c r="A37" s="9"/>
      <c r="B37" s="13"/>
      <c r="C37" s="75" t="s">
        <v>4</v>
      </c>
      <c r="D37" s="75"/>
      <c r="E37" s="38">
        <v>0</v>
      </c>
      <c r="F37" s="11"/>
      <c r="G37" s="9"/>
      <c r="H37" s="66"/>
      <c r="I37" s="66"/>
      <c r="J37" s="66"/>
      <c r="K37" s="66"/>
      <c r="L37" s="66"/>
      <c r="M37" s="66"/>
      <c r="N37" s="66"/>
      <c r="O37" s="66"/>
      <c r="P37" s="66"/>
      <c r="Q37" s="11"/>
      <c r="R37" s="11"/>
      <c r="S37" s="77"/>
      <c r="T37" s="77"/>
      <c r="U37" s="77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</row>
    <row r="38" spans="1:91" x14ac:dyDescent="0.25">
      <c r="A38" s="9"/>
      <c r="B38" s="42"/>
      <c r="C38" s="43"/>
      <c r="D38" s="43"/>
      <c r="E38" s="44"/>
      <c r="F38" s="11"/>
      <c r="G38" s="9"/>
      <c r="H38" s="66"/>
      <c r="I38" s="66"/>
      <c r="J38" s="66"/>
      <c r="K38" s="66"/>
      <c r="L38" s="66"/>
      <c r="M38" s="66"/>
      <c r="N38" s="66"/>
      <c r="O38" s="66"/>
      <c r="P38" s="66"/>
      <c r="Q38" s="11"/>
      <c r="R38" s="11"/>
      <c r="S38" s="77"/>
      <c r="T38" s="77"/>
      <c r="U38" s="77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</row>
    <row r="39" spans="1:91" ht="15.75" thickBot="1" x14ac:dyDescent="0.3">
      <c r="A39" s="9"/>
      <c r="B39" s="11"/>
      <c r="C39" s="75"/>
      <c r="D39" s="75"/>
      <c r="E39" s="41"/>
      <c r="F39" s="11"/>
      <c r="G39" s="9"/>
      <c r="H39" s="66"/>
      <c r="I39" s="66"/>
      <c r="J39" s="66"/>
      <c r="K39" s="66"/>
      <c r="L39" s="66"/>
      <c r="M39" s="66"/>
      <c r="N39" s="66"/>
      <c r="O39" s="66"/>
      <c r="P39" s="66"/>
      <c r="Q39" s="11"/>
      <c r="R39" s="11"/>
      <c r="S39" s="77"/>
      <c r="T39" s="77"/>
      <c r="U39" s="77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</row>
    <row r="40" spans="1:91" x14ac:dyDescent="0.25">
      <c r="A40" s="9"/>
      <c r="B40" s="11"/>
      <c r="C40" s="60"/>
      <c r="D40" s="63"/>
      <c r="E40" s="49"/>
      <c r="F40" s="50"/>
      <c r="G40" s="50"/>
      <c r="H40" s="51"/>
      <c r="I40" s="51"/>
      <c r="J40" s="51"/>
      <c r="K40" s="51"/>
      <c r="L40" s="51"/>
      <c r="M40" s="51"/>
      <c r="N40" s="51"/>
      <c r="O40" s="51"/>
      <c r="P40" s="51"/>
      <c r="Q40" s="50"/>
      <c r="R40" s="50"/>
      <c r="S40" s="52"/>
      <c r="T40" s="77"/>
      <c r="U40" s="77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</row>
    <row r="41" spans="1:91" x14ac:dyDescent="0.25">
      <c r="A41" s="9"/>
      <c r="B41" s="11"/>
      <c r="C41" s="61" t="s">
        <v>37</v>
      </c>
      <c r="D41" s="74"/>
      <c r="E41" s="168" t="s">
        <v>39</v>
      </c>
      <c r="F41" s="168"/>
      <c r="G41" s="11"/>
      <c r="H41" s="45" t="e">
        <f>E33/(E31^2)</f>
        <v>#DIV/0!</v>
      </c>
      <c r="I41" s="46"/>
      <c r="J41" s="66" t="s">
        <v>28</v>
      </c>
      <c r="K41" s="46"/>
      <c r="L41" s="75">
        <f>E33*E37/100</f>
        <v>0</v>
      </c>
      <c r="M41" s="40" t="s">
        <v>32</v>
      </c>
      <c r="N41" s="168" t="s">
        <v>29</v>
      </c>
      <c r="O41" s="168"/>
      <c r="P41" s="168"/>
      <c r="Q41" s="75">
        <f>E33-L41</f>
        <v>0</v>
      </c>
      <c r="R41" s="47" t="s">
        <v>32</v>
      </c>
      <c r="S41" s="54"/>
      <c r="T41" s="77"/>
      <c r="U41" s="77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</row>
    <row r="42" spans="1:91" ht="15.75" thickBot="1" x14ac:dyDescent="0.3">
      <c r="A42" s="9"/>
      <c r="B42" s="11"/>
      <c r="C42" s="62"/>
      <c r="D42" s="64"/>
      <c r="E42" s="56"/>
      <c r="F42" s="57"/>
      <c r="G42" s="172" t="e">
        <f>IF(H41&lt;=18.5,"(Bajo Peso)",IF(AND(H41&gt;18.5,H41&lt;=24.9),"(Peso Normal)",IF(AND(H41&gt;24.9,H41&lt;=29.9),"(Sobre Peso)","(Obesidad)")))</f>
        <v>#DIV/0!</v>
      </c>
      <c r="H42" s="172"/>
      <c r="I42" s="172"/>
      <c r="J42" s="58"/>
      <c r="K42" s="58"/>
      <c r="L42" s="58"/>
      <c r="M42" s="58"/>
      <c r="N42" s="58"/>
      <c r="O42" s="58"/>
      <c r="P42" s="58"/>
      <c r="Q42" s="57"/>
      <c r="R42" s="57"/>
      <c r="S42" s="59"/>
      <c r="T42" s="77"/>
      <c r="U42" s="77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</row>
    <row r="43" spans="1:91" x14ac:dyDescent="0.25">
      <c r="A43" s="9"/>
      <c r="B43" s="9"/>
      <c r="C43" s="9"/>
      <c r="D43" s="9"/>
      <c r="E43" s="10"/>
      <c r="F43" s="9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</row>
    <row r="44" spans="1:91" x14ac:dyDescent="0.25">
      <c r="A44" s="9"/>
      <c r="B44" s="9"/>
      <c r="C44" s="9"/>
      <c r="D44" s="9"/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10"/>
      <c r="R44" s="10"/>
      <c r="S44" s="10"/>
      <c r="T44" s="10"/>
      <c r="U44" s="10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</row>
    <row r="45" spans="1:91" x14ac:dyDescent="0.25">
      <c r="A45" s="9"/>
      <c r="B45" s="12" t="s">
        <v>5</v>
      </c>
      <c r="C45" s="169" t="s">
        <v>36</v>
      </c>
      <c r="D45" s="170"/>
      <c r="E45" s="170"/>
      <c r="F45" s="170"/>
      <c r="G45" s="170"/>
      <c r="H45" s="170"/>
      <c r="I45" s="170"/>
      <c r="J45" s="170"/>
      <c r="K45" s="170"/>
      <c r="L45" s="171"/>
      <c r="M45" s="169" t="s">
        <v>22</v>
      </c>
      <c r="N45" s="170"/>
      <c r="O45" s="170"/>
      <c r="P45" s="170"/>
      <c r="Q45" s="170"/>
      <c r="R45" s="170"/>
      <c r="S45" s="170"/>
      <c r="T45" s="171"/>
      <c r="U45" s="10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</row>
    <row r="46" spans="1:91" x14ac:dyDescent="0.25">
      <c r="A46" s="9"/>
      <c r="B46" s="13"/>
      <c r="C46" s="11"/>
      <c r="D46" s="11"/>
      <c r="E46" s="77"/>
      <c r="F46" s="11"/>
      <c r="G46" s="77"/>
      <c r="H46" s="77"/>
      <c r="I46" s="77"/>
      <c r="J46" s="77"/>
      <c r="K46" s="77"/>
      <c r="L46" s="77"/>
      <c r="M46" s="17"/>
      <c r="N46" s="77"/>
      <c r="O46" s="77"/>
      <c r="P46" s="77"/>
      <c r="Q46" s="77"/>
      <c r="R46" s="77"/>
      <c r="S46" s="77"/>
      <c r="T46" s="18"/>
      <c r="U46" s="10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</row>
    <row r="47" spans="1:91" x14ac:dyDescent="0.25">
      <c r="A47" s="9"/>
      <c r="B47" s="13"/>
      <c r="C47" s="11" t="s">
        <v>19</v>
      </c>
      <c r="D47" s="11" t="s">
        <v>6</v>
      </c>
      <c r="E47" s="8">
        <f>(370+21.6*(E33*(1-(E37/100))))*E35</f>
        <v>0</v>
      </c>
      <c r="F47" s="77" t="s">
        <v>7</v>
      </c>
      <c r="G47" s="11"/>
      <c r="H47" s="11"/>
      <c r="I47" s="11"/>
      <c r="J47" s="11"/>
      <c r="K47" s="75" t="s">
        <v>17</v>
      </c>
      <c r="L47" s="77"/>
      <c r="M47" s="173" t="s">
        <v>18</v>
      </c>
      <c r="N47" s="174"/>
      <c r="O47" s="174"/>
      <c r="P47" s="75"/>
      <c r="Q47" s="75" t="s">
        <v>8</v>
      </c>
      <c r="R47" s="75"/>
      <c r="S47" s="75" t="s">
        <v>9</v>
      </c>
      <c r="T47" s="18"/>
      <c r="U47" s="10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</row>
    <row r="48" spans="1:91" x14ac:dyDescent="0.25">
      <c r="A48" s="9"/>
      <c r="B48" s="13"/>
      <c r="C48" s="11"/>
      <c r="D48" s="11"/>
      <c r="E48" s="77"/>
      <c r="F48" s="11"/>
      <c r="G48" s="77"/>
      <c r="H48" s="77"/>
      <c r="I48" s="77"/>
      <c r="J48" s="77"/>
      <c r="K48" s="77"/>
      <c r="L48" s="77"/>
      <c r="M48" s="17"/>
      <c r="N48" s="77"/>
      <c r="O48" s="77"/>
      <c r="P48" s="77"/>
      <c r="Q48" s="77"/>
      <c r="R48" s="77"/>
      <c r="S48" s="77"/>
      <c r="T48" s="18"/>
      <c r="U48" s="10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</row>
    <row r="49" spans="1:91" x14ac:dyDescent="0.25">
      <c r="A49" s="9"/>
      <c r="B49" s="13"/>
      <c r="C49" s="11" t="s">
        <v>26</v>
      </c>
      <c r="D49" s="11" t="s">
        <v>6</v>
      </c>
      <c r="E49" s="19" t="s">
        <v>13</v>
      </c>
      <c r="F49" s="8">
        <f>1.25*1*E33</f>
        <v>0</v>
      </c>
      <c r="G49" s="77" t="s">
        <v>14</v>
      </c>
      <c r="H49" s="8">
        <f>1.25*1.4*E33</f>
        <v>0</v>
      </c>
      <c r="I49" s="77" t="s">
        <v>10</v>
      </c>
      <c r="J49" s="11"/>
      <c r="K49" s="7">
        <v>0</v>
      </c>
      <c r="L49" s="77"/>
      <c r="M49" s="20" t="s">
        <v>11</v>
      </c>
      <c r="N49" s="8">
        <f>K49</f>
        <v>0</v>
      </c>
      <c r="O49" s="77" t="s">
        <v>10</v>
      </c>
      <c r="P49" s="77"/>
      <c r="Q49" s="21" t="e">
        <f>N49/($N$49+$N$50+$N$51)</f>
        <v>#DIV/0!</v>
      </c>
      <c r="R49" s="21"/>
      <c r="S49" s="21" t="e">
        <f>4*N49/(4*$N$49+9*$N$50+4*$N$51)</f>
        <v>#DIV/0!</v>
      </c>
      <c r="T49" s="22"/>
      <c r="U49" s="10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</row>
    <row r="50" spans="1:91" x14ac:dyDescent="0.25">
      <c r="A50" s="9"/>
      <c r="B50" s="13"/>
      <c r="C50" s="11"/>
      <c r="D50" s="11"/>
      <c r="E50" s="19"/>
      <c r="F50" s="23"/>
      <c r="G50" s="77"/>
      <c r="H50" s="24"/>
      <c r="I50" s="77"/>
      <c r="J50" s="77"/>
      <c r="K50" s="77"/>
      <c r="L50" s="77"/>
      <c r="M50" s="20" t="s">
        <v>12</v>
      </c>
      <c r="N50" s="8">
        <f>K51</f>
        <v>0</v>
      </c>
      <c r="O50" s="77" t="s">
        <v>10</v>
      </c>
      <c r="P50" s="77"/>
      <c r="Q50" s="21" t="e">
        <f>N50/($N$49+$N$50+$N$51)</f>
        <v>#DIV/0!</v>
      </c>
      <c r="R50" s="21"/>
      <c r="S50" s="21" t="e">
        <f>9*N50/(4*$N$49+9*$N$50+4*$N$51)</f>
        <v>#DIV/0!</v>
      </c>
      <c r="T50" s="22"/>
      <c r="U50" s="10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</row>
    <row r="51" spans="1:91" x14ac:dyDescent="0.25">
      <c r="A51" s="9"/>
      <c r="B51" s="13"/>
      <c r="C51" s="11" t="s">
        <v>27</v>
      </c>
      <c r="D51" s="11" t="s">
        <v>6</v>
      </c>
      <c r="E51" s="19" t="s">
        <v>13</v>
      </c>
      <c r="F51" s="8">
        <f>(0.15*E47)/9</f>
        <v>0</v>
      </c>
      <c r="G51" s="77" t="s">
        <v>14</v>
      </c>
      <c r="H51" s="8">
        <f>(0.35*E47)/9</f>
        <v>0</v>
      </c>
      <c r="I51" s="77" t="s">
        <v>10</v>
      </c>
      <c r="J51" s="11"/>
      <c r="K51" s="7">
        <v>0</v>
      </c>
      <c r="L51" s="77"/>
      <c r="M51" s="20" t="s">
        <v>15</v>
      </c>
      <c r="N51" s="8">
        <f>(E47-(4*N49+9*N50))/4</f>
        <v>0</v>
      </c>
      <c r="O51" s="77" t="s">
        <v>10</v>
      </c>
      <c r="P51" s="77"/>
      <c r="Q51" s="21" t="e">
        <f>N51/($N$49+$N$50+$N$51)</f>
        <v>#DIV/0!</v>
      </c>
      <c r="R51" s="21"/>
      <c r="S51" s="21" t="e">
        <f>4*N51/(4*$N$49+9*$N$50+4*$N$51)</f>
        <v>#DIV/0!</v>
      </c>
      <c r="T51" s="22"/>
      <c r="U51" s="10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</row>
    <row r="52" spans="1:91" x14ac:dyDescent="0.25">
      <c r="A52" s="9"/>
      <c r="B52" s="15"/>
      <c r="C52" s="25"/>
      <c r="D52" s="25"/>
      <c r="E52" s="26"/>
      <c r="F52" s="27"/>
      <c r="G52" s="16"/>
      <c r="H52" s="27"/>
      <c r="I52" s="25"/>
      <c r="J52" s="25"/>
      <c r="K52" s="25"/>
      <c r="L52" s="25"/>
      <c r="M52" s="28"/>
      <c r="N52" s="29"/>
      <c r="O52" s="29"/>
      <c r="P52" s="29"/>
      <c r="Q52" s="30"/>
      <c r="R52" s="30"/>
      <c r="S52" s="29"/>
      <c r="T52" s="31"/>
      <c r="U52" s="10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</row>
    <row r="53" spans="1:91" x14ac:dyDescent="0.25">
      <c r="A53" s="9"/>
      <c r="B53" s="9"/>
      <c r="C53" s="9"/>
      <c r="D53" s="9"/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10"/>
      <c r="T53" s="10"/>
      <c r="U53" s="10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</row>
    <row r="54" spans="1:91" x14ac:dyDescent="0.25">
      <c r="A54" s="9"/>
      <c r="B54" s="9"/>
      <c r="C54" s="9"/>
      <c r="D54" s="9"/>
      <c r="E54" s="10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10"/>
      <c r="T54" s="10"/>
      <c r="U54" s="10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</row>
    <row r="55" spans="1:91" x14ac:dyDescent="0.25">
      <c r="A55" s="9"/>
      <c r="B55" s="9"/>
      <c r="C55" s="9"/>
      <c r="D55" s="9"/>
      <c r="E55" s="10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10"/>
      <c r="T55" s="10"/>
      <c r="U55" s="10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</row>
    <row r="56" spans="1:91" x14ac:dyDescent="0.25">
      <c r="A56" s="9"/>
      <c r="B56" s="12" t="s">
        <v>16</v>
      </c>
      <c r="C56" s="169" t="s">
        <v>46</v>
      </c>
      <c r="D56" s="170"/>
      <c r="E56" s="170"/>
      <c r="F56" s="170"/>
      <c r="G56" s="170"/>
      <c r="H56" s="170"/>
      <c r="I56" s="170"/>
      <c r="J56" s="170"/>
      <c r="K56" s="170"/>
      <c r="L56" s="171"/>
      <c r="M56" s="169" t="s">
        <v>22</v>
      </c>
      <c r="N56" s="170"/>
      <c r="O56" s="170"/>
      <c r="P56" s="170"/>
      <c r="Q56" s="170"/>
      <c r="R56" s="170"/>
      <c r="S56" s="170"/>
      <c r="T56" s="171"/>
      <c r="U56" s="10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</row>
    <row r="57" spans="1:91" ht="15.75" x14ac:dyDescent="0.25">
      <c r="A57" s="9"/>
      <c r="B57" s="3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33"/>
      <c r="N57" s="73"/>
      <c r="O57" s="73"/>
      <c r="P57" s="73"/>
      <c r="Q57" s="11"/>
      <c r="R57" s="11"/>
      <c r="S57" s="77"/>
      <c r="T57" s="18"/>
      <c r="U57" s="10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</row>
    <row r="58" spans="1:91" ht="15.75" x14ac:dyDescent="0.25">
      <c r="A58" s="9"/>
      <c r="B58" s="32"/>
      <c r="C58" s="11" t="s">
        <v>23</v>
      </c>
      <c r="D58" s="11" t="s">
        <v>6</v>
      </c>
      <c r="E58" s="19" t="s">
        <v>13</v>
      </c>
      <c r="F58" s="76">
        <v>120</v>
      </c>
      <c r="G58" s="76" t="s">
        <v>14</v>
      </c>
      <c r="H58" s="76">
        <v>400</v>
      </c>
      <c r="I58" s="34" t="s">
        <v>7</v>
      </c>
      <c r="J58" s="34"/>
      <c r="K58" s="7">
        <v>0</v>
      </c>
      <c r="L58" s="73"/>
      <c r="M58" s="35"/>
      <c r="N58" s="73"/>
      <c r="O58" s="73"/>
      <c r="P58" s="73"/>
      <c r="Q58" s="11"/>
      <c r="R58" s="11"/>
      <c r="S58" s="77"/>
      <c r="T58" s="18"/>
      <c r="U58" s="10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</row>
    <row r="59" spans="1:91" x14ac:dyDescent="0.25">
      <c r="A59" s="9"/>
      <c r="B59" s="13"/>
      <c r="C59" s="11"/>
      <c r="D59" s="11"/>
      <c r="E59" s="77"/>
      <c r="F59" s="11"/>
      <c r="G59" s="77"/>
      <c r="H59" s="77"/>
      <c r="I59" s="77"/>
      <c r="J59" s="77"/>
      <c r="K59" s="77"/>
      <c r="L59" s="77"/>
      <c r="M59" s="17"/>
      <c r="N59" s="77"/>
      <c r="O59" s="77"/>
      <c r="P59" s="77"/>
      <c r="Q59" s="11"/>
      <c r="R59" s="11"/>
      <c r="S59" s="77"/>
      <c r="T59" s="18"/>
      <c r="U59" s="10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</row>
    <row r="60" spans="1:91" x14ac:dyDescent="0.25">
      <c r="A60" s="9"/>
      <c r="B60" s="13"/>
      <c r="C60" s="11" t="s">
        <v>19</v>
      </c>
      <c r="D60" s="11" t="s">
        <v>6</v>
      </c>
      <c r="E60" s="8">
        <f>E47+K58</f>
        <v>0</v>
      </c>
      <c r="F60" s="77" t="s">
        <v>7</v>
      </c>
      <c r="G60" s="11"/>
      <c r="H60" s="11"/>
      <c r="I60" s="11"/>
      <c r="J60" s="11"/>
      <c r="K60" s="75" t="s">
        <v>17</v>
      </c>
      <c r="L60" s="77"/>
      <c r="M60" s="173" t="s">
        <v>18</v>
      </c>
      <c r="N60" s="174"/>
      <c r="O60" s="174"/>
      <c r="P60" s="75"/>
      <c r="Q60" s="75" t="s">
        <v>8</v>
      </c>
      <c r="R60" s="75"/>
      <c r="S60" s="75" t="s">
        <v>9</v>
      </c>
      <c r="T60" s="18"/>
      <c r="U60" s="10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</row>
    <row r="61" spans="1:91" x14ac:dyDescent="0.25">
      <c r="A61" s="9"/>
      <c r="B61" s="13"/>
      <c r="C61" s="11"/>
      <c r="D61" s="11"/>
      <c r="E61" s="77"/>
      <c r="F61" s="11"/>
      <c r="G61" s="77"/>
      <c r="H61" s="77"/>
      <c r="I61" s="77"/>
      <c r="J61" s="77"/>
      <c r="K61" s="77"/>
      <c r="L61" s="77"/>
      <c r="M61" s="17"/>
      <c r="N61" s="77"/>
      <c r="O61" s="77"/>
      <c r="P61" s="77"/>
      <c r="Q61" s="11"/>
      <c r="R61" s="11"/>
      <c r="S61" s="77"/>
      <c r="T61" s="18"/>
      <c r="U61" s="10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</row>
    <row r="62" spans="1:91" x14ac:dyDescent="0.25">
      <c r="A62" s="9"/>
      <c r="B62" s="13"/>
      <c r="C62" s="11" t="s">
        <v>26</v>
      </c>
      <c r="D62" s="11" t="s">
        <v>6</v>
      </c>
      <c r="E62" s="19" t="s">
        <v>13</v>
      </c>
      <c r="F62" s="8">
        <f>1.25*1*E33</f>
        <v>0</v>
      </c>
      <c r="G62" s="77" t="s">
        <v>14</v>
      </c>
      <c r="H62" s="8">
        <f>1.25*1.4*E33</f>
        <v>0</v>
      </c>
      <c r="I62" s="77" t="s">
        <v>10</v>
      </c>
      <c r="J62" s="11"/>
      <c r="K62" s="7">
        <v>0</v>
      </c>
      <c r="L62" s="77"/>
      <c r="M62" s="20" t="s">
        <v>11</v>
      </c>
      <c r="N62" s="8">
        <f>K62</f>
        <v>0</v>
      </c>
      <c r="O62" s="77" t="s">
        <v>10</v>
      </c>
      <c r="P62" s="77"/>
      <c r="Q62" s="21" t="e">
        <f>N62/($N$62+$N$63+$N$64)</f>
        <v>#DIV/0!</v>
      </c>
      <c r="R62" s="21"/>
      <c r="S62" s="21" t="e">
        <f>4*N62/(4*$N$62+9*$N$63+4*$N$64)</f>
        <v>#DIV/0!</v>
      </c>
      <c r="T62" s="22"/>
      <c r="U62" s="10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</row>
    <row r="63" spans="1:91" x14ac:dyDescent="0.25">
      <c r="A63" s="9"/>
      <c r="B63" s="13"/>
      <c r="C63" s="11"/>
      <c r="D63" s="11"/>
      <c r="E63" s="19"/>
      <c r="F63" s="23"/>
      <c r="G63" s="77"/>
      <c r="H63" s="24"/>
      <c r="I63" s="77"/>
      <c r="J63" s="77"/>
      <c r="K63" s="77"/>
      <c r="L63" s="77"/>
      <c r="M63" s="20" t="s">
        <v>12</v>
      </c>
      <c r="N63" s="8">
        <f>K64</f>
        <v>0</v>
      </c>
      <c r="O63" s="77" t="s">
        <v>10</v>
      </c>
      <c r="P63" s="77"/>
      <c r="Q63" s="21" t="e">
        <f>N63/($N$62+$N$63+$N$64)</f>
        <v>#DIV/0!</v>
      </c>
      <c r="R63" s="21"/>
      <c r="S63" s="21" t="e">
        <f>9*N63/(4*$N$62+9*$N$63+4*$N$64)</f>
        <v>#DIV/0!</v>
      </c>
      <c r="T63" s="22"/>
      <c r="U63" s="10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</row>
    <row r="64" spans="1:91" x14ac:dyDescent="0.25">
      <c r="A64" s="9"/>
      <c r="B64" s="13"/>
      <c r="C64" s="11" t="s">
        <v>27</v>
      </c>
      <c r="D64" s="11" t="s">
        <v>6</v>
      </c>
      <c r="E64" s="19" t="s">
        <v>13</v>
      </c>
      <c r="F64" s="8">
        <f>(0.15*E60)/9</f>
        <v>0</v>
      </c>
      <c r="G64" s="77" t="s">
        <v>14</v>
      </c>
      <c r="H64" s="8">
        <f>(0.35*E60)/9</f>
        <v>0</v>
      </c>
      <c r="I64" s="77" t="s">
        <v>10</v>
      </c>
      <c r="J64" s="11"/>
      <c r="K64" s="7">
        <v>0</v>
      </c>
      <c r="L64" s="77"/>
      <c r="M64" s="20" t="s">
        <v>15</v>
      </c>
      <c r="N64" s="8">
        <f>(E60-4*N62-9*N63)/4</f>
        <v>0</v>
      </c>
      <c r="O64" s="77" t="s">
        <v>10</v>
      </c>
      <c r="P64" s="77"/>
      <c r="Q64" s="21" t="e">
        <f>N64/($N$62+$N$63+$N$64)</f>
        <v>#DIV/0!</v>
      </c>
      <c r="R64" s="21"/>
      <c r="S64" s="21" t="e">
        <f>4*N64/(4*$N$62+9*$N$63+4*$N$64)</f>
        <v>#DIV/0!</v>
      </c>
      <c r="T64" s="22"/>
      <c r="U64" s="10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</row>
    <row r="65" spans="1:91" x14ac:dyDescent="0.25">
      <c r="A65" s="9"/>
      <c r="B65" s="15"/>
      <c r="C65" s="25"/>
      <c r="D65" s="25"/>
      <c r="E65" s="26"/>
      <c r="F65" s="27"/>
      <c r="G65" s="16"/>
      <c r="H65" s="27"/>
      <c r="I65" s="25"/>
      <c r="J65" s="25"/>
      <c r="K65" s="25"/>
      <c r="L65" s="25"/>
      <c r="M65" s="28"/>
      <c r="N65" s="29"/>
      <c r="O65" s="29"/>
      <c r="P65" s="29"/>
      <c r="Q65" s="30"/>
      <c r="R65" s="30"/>
      <c r="S65" s="29"/>
      <c r="T65" s="31"/>
      <c r="U65" s="10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</row>
    <row r="66" spans="1:91" x14ac:dyDescent="0.25">
      <c r="A66" s="9"/>
      <c r="B66" s="11"/>
      <c r="C66" s="11"/>
      <c r="D66" s="11"/>
      <c r="E66" s="19"/>
      <c r="F66" s="24"/>
      <c r="G66" s="24"/>
      <c r="H66" s="24"/>
      <c r="I66" s="11"/>
      <c r="J66" s="11"/>
      <c r="K66" s="11"/>
      <c r="L66" s="11"/>
      <c r="M66" s="36"/>
      <c r="N66" s="77"/>
      <c r="O66" s="77"/>
      <c r="P66" s="77"/>
      <c r="Q66" s="11"/>
      <c r="R66" s="11"/>
      <c r="S66" s="77"/>
      <c r="T66" s="77"/>
      <c r="U66" s="10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</row>
    <row r="67" spans="1:91" x14ac:dyDescent="0.25">
      <c r="A67" s="9"/>
      <c r="B67" s="11"/>
      <c r="C67" s="11"/>
      <c r="D67" s="11"/>
      <c r="E67" s="19"/>
      <c r="F67" s="24"/>
      <c r="G67" s="77"/>
      <c r="H67" s="24"/>
      <c r="I67" s="11"/>
      <c r="J67" s="11"/>
      <c r="K67" s="11"/>
      <c r="L67" s="11"/>
      <c r="M67" s="36"/>
      <c r="N67" s="77"/>
      <c r="O67" s="77"/>
      <c r="P67" s="77"/>
      <c r="Q67" s="11"/>
      <c r="R67" s="11"/>
      <c r="S67" s="77"/>
      <c r="T67" s="77"/>
      <c r="U67" s="10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</row>
    <row r="68" spans="1:91" x14ac:dyDescent="0.25">
      <c r="A68" s="9"/>
      <c r="B68" s="11"/>
      <c r="C68" s="11"/>
      <c r="D68" s="11"/>
      <c r="E68" s="19"/>
      <c r="F68" s="24"/>
      <c r="G68" s="77"/>
      <c r="H68" s="24"/>
      <c r="I68" s="11"/>
      <c r="J68" s="11"/>
      <c r="K68" s="11"/>
      <c r="L68" s="11"/>
      <c r="M68" s="36"/>
      <c r="N68" s="77"/>
      <c r="O68" s="77"/>
      <c r="P68" s="77"/>
      <c r="Q68" s="11"/>
      <c r="R68" s="11"/>
      <c r="S68" s="77"/>
      <c r="T68" s="77"/>
      <c r="U68" s="10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</row>
    <row r="69" spans="1:91" x14ac:dyDescent="0.25">
      <c r="A69" s="9"/>
      <c r="B69" s="12" t="s">
        <v>31</v>
      </c>
      <c r="C69" s="169" t="s">
        <v>47</v>
      </c>
      <c r="D69" s="170"/>
      <c r="E69" s="170"/>
      <c r="F69" s="170"/>
      <c r="G69" s="170"/>
      <c r="H69" s="170"/>
      <c r="I69" s="170"/>
      <c r="J69" s="170"/>
      <c r="K69" s="170"/>
      <c r="L69" s="171"/>
      <c r="M69" s="169" t="s">
        <v>22</v>
      </c>
      <c r="N69" s="170"/>
      <c r="O69" s="170"/>
      <c r="P69" s="170"/>
      <c r="Q69" s="170"/>
      <c r="R69" s="170"/>
      <c r="S69" s="170"/>
      <c r="T69" s="171"/>
      <c r="U69" s="10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</row>
    <row r="70" spans="1:91" ht="15.75" x14ac:dyDescent="0.25">
      <c r="A70" s="9"/>
      <c r="B70" s="32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33"/>
      <c r="N70" s="73"/>
      <c r="O70" s="73"/>
      <c r="P70" s="73"/>
      <c r="Q70" s="11"/>
      <c r="R70" s="11"/>
      <c r="S70" s="77"/>
      <c r="T70" s="18"/>
      <c r="U70" s="10"/>
      <c r="V70" s="9"/>
      <c r="W70" s="9"/>
      <c r="X70" s="46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</row>
    <row r="71" spans="1:91" ht="15.75" x14ac:dyDescent="0.25">
      <c r="A71" s="9"/>
      <c r="B71" s="32"/>
      <c r="C71" s="11" t="s">
        <v>24</v>
      </c>
      <c r="D71" s="11" t="s">
        <v>6</v>
      </c>
      <c r="E71" s="19" t="s">
        <v>13</v>
      </c>
      <c r="F71" s="76">
        <v>200</v>
      </c>
      <c r="G71" s="76" t="s">
        <v>14</v>
      </c>
      <c r="H71" s="76">
        <v>750</v>
      </c>
      <c r="I71" s="34" t="s">
        <v>7</v>
      </c>
      <c r="J71" s="34"/>
      <c r="K71" s="7">
        <v>0</v>
      </c>
      <c r="L71" s="73"/>
      <c r="M71" s="35"/>
      <c r="N71" s="73"/>
      <c r="O71" s="73"/>
      <c r="P71" s="73"/>
      <c r="Q71" s="11"/>
      <c r="R71" s="11"/>
      <c r="S71" s="77"/>
      <c r="T71" s="18"/>
      <c r="U71" s="10"/>
      <c r="V71" s="9"/>
      <c r="W71" s="9"/>
      <c r="X71" s="46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11"/>
      <c r="AN71" s="11"/>
      <c r="AO71" s="77"/>
      <c r="AP71" s="77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</row>
    <row r="72" spans="1:91" ht="15.75" x14ac:dyDescent="0.25">
      <c r="A72" s="9"/>
      <c r="B72" s="13"/>
      <c r="C72" s="11"/>
      <c r="D72" s="11"/>
      <c r="E72" s="77"/>
      <c r="F72" s="11"/>
      <c r="G72" s="77"/>
      <c r="H72" s="77"/>
      <c r="I72" s="77"/>
      <c r="J72" s="77"/>
      <c r="K72" s="77"/>
      <c r="L72" s="77"/>
      <c r="M72" s="17"/>
      <c r="N72" s="77"/>
      <c r="O72" s="77"/>
      <c r="P72" s="77"/>
      <c r="Q72" s="11"/>
      <c r="R72" s="11"/>
      <c r="S72" s="77"/>
      <c r="T72" s="18"/>
      <c r="U72" s="10"/>
      <c r="V72" s="9"/>
      <c r="W72" s="9"/>
      <c r="X72" s="46"/>
      <c r="Y72" s="11"/>
      <c r="Z72" s="11"/>
      <c r="AA72" s="19"/>
      <c r="AB72" s="76"/>
      <c r="AC72" s="76"/>
      <c r="AD72" s="76"/>
      <c r="AE72" s="34"/>
      <c r="AF72" s="34"/>
      <c r="AG72" s="37"/>
      <c r="AH72" s="73"/>
      <c r="AI72" s="73"/>
      <c r="AJ72" s="73"/>
      <c r="AK72" s="73"/>
      <c r="AL72" s="73"/>
      <c r="AM72" s="11"/>
      <c r="AN72" s="11"/>
      <c r="AO72" s="77"/>
      <c r="AP72" s="77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</row>
    <row r="73" spans="1:91" x14ac:dyDescent="0.25">
      <c r="A73" s="9"/>
      <c r="B73" s="13"/>
      <c r="C73" s="11" t="s">
        <v>19</v>
      </c>
      <c r="D73" s="11" t="s">
        <v>6</v>
      </c>
      <c r="E73" s="8">
        <f>E47-K71</f>
        <v>0</v>
      </c>
      <c r="F73" s="77" t="s">
        <v>7</v>
      </c>
      <c r="G73" s="11"/>
      <c r="H73" s="11"/>
      <c r="I73" s="11"/>
      <c r="J73" s="11"/>
      <c r="K73" s="75" t="s">
        <v>17</v>
      </c>
      <c r="L73" s="77"/>
      <c r="M73" s="173" t="s">
        <v>18</v>
      </c>
      <c r="N73" s="174"/>
      <c r="O73" s="174"/>
      <c r="P73" s="75"/>
      <c r="Q73" s="75" t="s">
        <v>8</v>
      </c>
      <c r="R73" s="75"/>
      <c r="S73" s="75" t="s">
        <v>9</v>
      </c>
      <c r="T73" s="18"/>
      <c r="U73" s="9"/>
      <c r="V73" s="9"/>
      <c r="W73" s="9"/>
      <c r="X73" s="11"/>
      <c r="Y73" s="11"/>
      <c r="Z73" s="11"/>
      <c r="AA73" s="77"/>
      <c r="AB73" s="11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11"/>
      <c r="AN73" s="11"/>
      <c r="AO73" s="77"/>
      <c r="AP73" s="77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</row>
    <row r="74" spans="1:91" x14ac:dyDescent="0.25">
      <c r="A74" s="9"/>
      <c r="B74" s="13"/>
      <c r="C74" s="11"/>
      <c r="D74" s="11"/>
      <c r="E74" s="77"/>
      <c r="F74" s="11"/>
      <c r="G74" s="77"/>
      <c r="H74" s="77"/>
      <c r="I74" s="77"/>
      <c r="J74" s="77"/>
      <c r="K74" s="77"/>
      <c r="L74" s="77"/>
      <c r="M74" s="17"/>
      <c r="N74" s="77"/>
      <c r="O74" s="77"/>
      <c r="P74" s="77"/>
      <c r="Q74" s="11"/>
      <c r="R74" s="11"/>
      <c r="S74" s="77"/>
      <c r="T74" s="18"/>
      <c r="U74" s="9"/>
      <c r="V74" s="9"/>
      <c r="W74" s="9"/>
      <c r="X74" s="11"/>
      <c r="Y74" s="11"/>
      <c r="Z74" s="11"/>
      <c r="AA74" s="8"/>
      <c r="AB74" s="77"/>
      <c r="AC74" s="11"/>
      <c r="AD74" s="11"/>
      <c r="AE74" s="11"/>
      <c r="AF74" s="11"/>
      <c r="AG74" s="75"/>
      <c r="AH74" s="77"/>
      <c r="AI74" s="174"/>
      <c r="AJ74" s="174"/>
      <c r="AK74" s="174"/>
      <c r="AL74" s="75"/>
      <c r="AM74" s="75"/>
      <c r="AN74" s="75"/>
      <c r="AO74" s="75"/>
      <c r="AP74" s="77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</row>
    <row r="75" spans="1:91" x14ac:dyDescent="0.25">
      <c r="A75" s="9"/>
      <c r="B75" s="13"/>
      <c r="C75" s="11" t="s">
        <v>26</v>
      </c>
      <c r="D75" s="11" t="s">
        <v>6</v>
      </c>
      <c r="E75" s="19" t="s">
        <v>13</v>
      </c>
      <c r="F75" s="8">
        <f>1.25*1.4*E33</f>
        <v>0</v>
      </c>
      <c r="G75" s="77" t="s">
        <v>14</v>
      </c>
      <c r="H75" s="8">
        <f>1.25*1.6*E33</f>
        <v>0</v>
      </c>
      <c r="I75" s="77" t="s">
        <v>10</v>
      </c>
      <c r="J75" s="11"/>
      <c r="K75" s="7">
        <v>0</v>
      </c>
      <c r="L75" s="77"/>
      <c r="M75" s="20" t="s">
        <v>11</v>
      </c>
      <c r="N75" s="8">
        <f>K75</f>
        <v>0</v>
      </c>
      <c r="O75" s="77" t="s">
        <v>10</v>
      </c>
      <c r="P75" s="77"/>
      <c r="Q75" s="21" t="e">
        <f>N75/($N$75+$N$76+$N$77)</f>
        <v>#DIV/0!</v>
      </c>
      <c r="R75" s="21"/>
      <c r="S75" s="21" t="e">
        <f>4*N75/(4*$N$75+9*$N$76+4*$N$77)</f>
        <v>#DIV/0!</v>
      </c>
      <c r="T75" s="22"/>
      <c r="U75" s="9"/>
      <c r="V75" s="9"/>
      <c r="W75" s="9"/>
      <c r="X75" s="11"/>
      <c r="Y75" s="11"/>
      <c r="Z75" s="11"/>
      <c r="AA75" s="77"/>
      <c r="AB75" s="11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11"/>
      <c r="AN75" s="11"/>
      <c r="AO75" s="77"/>
      <c r="AP75" s="77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</row>
    <row r="76" spans="1:91" x14ac:dyDescent="0.25">
      <c r="A76" s="9"/>
      <c r="B76" s="13"/>
      <c r="C76" s="11"/>
      <c r="D76" s="11"/>
      <c r="E76" s="19"/>
      <c r="F76" s="23"/>
      <c r="G76" s="77"/>
      <c r="H76" s="24"/>
      <c r="I76" s="77"/>
      <c r="J76" s="77"/>
      <c r="K76" s="77"/>
      <c r="L76" s="77"/>
      <c r="M76" s="20" t="s">
        <v>12</v>
      </c>
      <c r="N76" s="8">
        <f>K77</f>
        <v>0</v>
      </c>
      <c r="O76" s="77" t="s">
        <v>10</v>
      </c>
      <c r="P76" s="77"/>
      <c r="Q76" s="21" t="e">
        <f>N76/($N$75+$N$76+$N$77)</f>
        <v>#DIV/0!</v>
      </c>
      <c r="R76" s="21"/>
      <c r="S76" s="21" t="e">
        <f>9*N76/(4*$N$75+9*$N$76+4*$N$77)</f>
        <v>#DIV/0!</v>
      </c>
      <c r="T76" s="22"/>
      <c r="U76" s="9"/>
      <c r="V76" s="9"/>
      <c r="W76" s="9"/>
      <c r="X76" s="11"/>
      <c r="Y76" s="11"/>
      <c r="Z76" s="11"/>
      <c r="AA76" s="19"/>
      <c r="AB76" s="8"/>
      <c r="AC76" s="77"/>
      <c r="AD76" s="8"/>
      <c r="AE76" s="77"/>
      <c r="AF76" s="11"/>
      <c r="AG76" s="37"/>
      <c r="AH76" s="77"/>
      <c r="AI76" s="36"/>
      <c r="AJ76" s="8"/>
      <c r="AK76" s="77"/>
      <c r="AL76" s="77"/>
      <c r="AM76" s="21"/>
      <c r="AN76" s="21"/>
      <c r="AO76" s="21"/>
      <c r="AP76" s="21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</row>
    <row r="77" spans="1:91" x14ac:dyDescent="0.25">
      <c r="A77" s="9"/>
      <c r="B77" s="13"/>
      <c r="C77" s="11" t="s">
        <v>27</v>
      </c>
      <c r="D77" s="11" t="s">
        <v>6</v>
      </c>
      <c r="E77" s="19" t="s">
        <v>13</v>
      </c>
      <c r="F77" s="8">
        <f>(0.15*E73)/9</f>
        <v>0</v>
      </c>
      <c r="G77" s="77" t="s">
        <v>14</v>
      </c>
      <c r="H77" s="8">
        <f>(0.35*E73)/9</f>
        <v>0</v>
      </c>
      <c r="I77" s="77" t="s">
        <v>10</v>
      </c>
      <c r="J77" s="11"/>
      <c r="K77" s="7">
        <v>0</v>
      </c>
      <c r="L77" s="77"/>
      <c r="M77" s="20" t="s">
        <v>15</v>
      </c>
      <c r="N77" s="8">
        <f>(E73-4*N75-9*N76)/4</f>
        <v>0</v>
      </c>
      <c r="O77" s="77" t="s">
        <v>10</v>
      </c>
      <c r="P77" s="77"/>
      <c r="Q77" s="21" t="e">
        <f>N77/($N$75+$N$76+$N$77)</f>
        <v>#DIV/0!</v>
      </c>
      <c r="R77" s="21"/>
      <c r="S77" s="21" t="e">
        <f>4*N77/(4*$N$75+9*$N$76+4*$N$77)</f>
        <v>#DIV/0!</v>
      </c>
      <c r="T77" s="22"/>
      <c r="U77" s="9"/>
      <c r="V77" s="9"/>
      <c r="W77" s="9"/>
      <c r="X77" s="11"/>
      <c r="Y77" s="11"/>
      <c r="Z77" s="11"/>
      <c r="AA77" s="19"/>
      <c r="AB77" s="23"/>
      <c r="AC77" s="77"/>
      <c r="AD77" s="24"/>
      <c r="AE77" s="77"/>
      <c r="AF77" s="77"/>
      <c r="AG77" s="77"/>
      <c r="AH77" s="77"/>
      <c r="AI77" s="36"/>
      <c r="AJ77" s="8"/>
      <c r="AK77" s="77"/>
      <c r="AL77" s="77"/>
      <c r="AM77" s="21"/>
      <c r="AN77" s="21"/>
      <c r="AO77" s="21"/>
      <c r="AP77" s="21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</row>
    <row r="78" spans="1:91" x14ac:dyDescent="0.25">
      <c r="A78" s="9"/>
      <c r="B78" s="15"/>
      <c r="C78" s="25"/>
      <c r="D78" s="25"/>
      <c r="E78" s="26"/>
      <c r="F78" s="27"/>
      <c r="G78" s="16"/>
      <c r="H78" s="27"/>
      <c r="I78" s="25"/>
      <c r="J78" s="25"/>
      <c r="K78" s="25"/>
      <c r="L78" s="25"/>
      <c r="M78" s="28"/>
      <c r="N78" s="29"/>
      <c r="O78" s="29"/>
      <c r="P78" s="29"/>
      <c r="Q78" s="30"/>
      <c r="R78" s="30"/>
      <c r="S78" s="29"/>
      <c r="T78" s="31"/>
      <c r="U78" s="10"/>
      <c r="V78" s="9"/>
      <c r="W78" s="9"/>
      <c r="X78" s="11"/>
      <c r="Y78" s="11"/>
      <c r="Z78" s="11"/>
      <c r="AA78" s="19"/>
      <c r="AB78" s="8"/>
      <c r="AC78" s="77"/>
      <c r="AD78" s="8"/>
      <c r="AE78" s="77"/>
      <c r="AF78" s="11"/>
      <c r="AG78" s="37"/>
      <c r="AH78" s="77"/>
      <c r="AI78" s="36"/>
      <c r="AJ78" s="8"/>
      <c r="AK78" s="77"/>
      <c r="AL78" s="77"/>
      <c r="AM78" s="21"/>
      <c r="AN78" s="21"/>
      <c r="AO78" s="21"/>
      <c r="AP78" s="21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</row>
    <row r="79" spans="1:91" x14ac:dyDescent="0.25">
      <c r="A79" s="9"/>
      <c r="B79" s="11"/>
      <c r="C79" s="11"/>
      <c r="D79" s="11"/>
      <c r="E79" s="19"/>
      <c r="F79" s="23"/>
      <c r="G79" s="77"/>
      <c r="H79" s="24"/>
      <c r="I79" s="77"/>
      <c r="J79" s="77"/>
      <c r="K79" s="77"/>
      <c r="L79" s="77"/>
      <c r="M79" s="36"/>
      <c r="N79" s="37"/>
      <c r="O79" s="77"/>
      <c r="P79" s="77"/>
      <c r="Q79" s="9"/>
      <c r="R79" s="9"/>
      <c r="S79" s="10"/>
      <c r="T79" s="10"/>
      <c r="U79" s="10"/>
      <c r="V79" s="9"/>
      <c r="W79" s="9"/>
      <c r="X79" s="11"/>
      <c r="Y79" s="11"/>
      <c r="Z79" s="11"/>
      <c r="AA79" s="19"/>
      <c r="AB79" s="24"/>
      <c r="AC79" s="77"/>
      <c r="AD79" s="24"/>
      <c r="AE79" s="11"/>
      <c r="AF79" s="11"/>
      <c r="AG79" s="11"/>
      <c r="AH79" s="11"/>
      <c r="AI79" s="36"/>
      <c r="AJ79" s="77"/>
      <c r="AK79" s="77"/>
      <c r="AL79" s="77"/>
      <c r="AM79" s="11"/>
      <c r="AN79" s="11"/>
      <c r="AO79" s="77"/>
      <c r="AP79" s="77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</row>
    <row r="80" spans="1:91" x14ac:dyDescent="0.25">
      <c r="A80" s="9"/>
      <c r="B80" s="11"/>
      <c r="C80" s="11"/>
      <c r="D80" s="11"/>
      <c r="E80" s="19"/>
      <c r="F80" s="8"/>
      <c r="G80" s="77"/>
      <c r="H80" s="8"/>
      <c r="I80" s="77"/>
      <c r="J80" s="11"/>
      <c r="K80" s="37"/>
      <c r="L80" s="77"/>
      <c r="M80" s="36"/>
      <c r="N80" s="37"/>
      <c r="O80" s="77"/>
      <c r="P80" s="77"/>
      <c r="Q80" s="9"/>
      <c r="R80" s="9"/>
      <c r="S80" s="10"/>
      <c r="T80" s="10"/>
      <c r="U80" s="10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</row>
    <row r="81" spans="1:91" x14ac:dyDescent="0.25">
      <c r="A81" s="9"/>
      <c r="B81" s="11"/>
      <c r="C81" s="11"/>
      <c r="D81" s="11"/>
      <c r="E81" s="19"/>
      <c r="F81" s="24"/>
      <c r="G81" s="77"/>
      <c r="H81" s="24"/>
      <c r="I81" s="11"/>
      <c r="J81" s="11"/>
      <c r="K81" s="11"/>
      <c r="L81" s="11"/>
      <c r="M81" s="36"/>
      <c r="N81" s="77"/>
      <c r="O81" s="77"/>
      <c r="P81" s="77"/>
      <c r="Q81" s="9"/>
      <c r="R81" s="9"/>
      <c r="S81" s="10"/>
      <c r="T81" s="10"/>
      <c r="U81" s="10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</row>
    <row r="82" spans="1:91" x14ac:dyDescent="0.25">
      <c r="A82" s="9"/>
      <c r="B82" s="11"/>
      <c r="C82" s="11"/>
      <c r="D82" s="11"/>
      <c r="E82" s="77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9"/>
      <c r="R82" s="9"/>
      <c r="S82" s="10"/>
      <c r="T82" s="10"/>
      <c r="U82" s="10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</row>
    <row r="83" spans="1:91" x14ac:dyDescent="0.25">
      <c r="A83" s="9"/>
      <c r="B83" s="11"/>
      <c r="C83" s="11"/>
      <c r="D83" s="11"/>
      <c r="E83" s="77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9"/>
      <c r="R83" s="9"/>
      <c r="S83" s="10"/>
      <c r="T83" s="10"/>
      <c r="U83" s="10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</row>
    <row r="84" spans="1:91" x14ac:dyDescent="0.25">
      <c r="A84" s="9"/>
      <c r="B84" s="9"/>
      <c r="C84" s="9"/>
      <c r="D84" s="9"/>
      <c r="E84" s="1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0"/>
      <c r="T84" s="10"/>
      <c r="U84" s="10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</row>
    <row r="85" spans="1:91" x14ac:dyDescent="0.25">
      <c r="A85" s="9"/>
      <c r="B85" s="9"/>
      <c r="C85" s="9"/>
      <c r="D85" s="9"/>
      <c r="E85" s="10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0"/>
      <c r="T85" s="10"/>
      <c r="U85" s="10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</row>
    <row r="86" spans="1:91" x14ac:dyDescent="0.25">
      <c r="A86" s="9"/>
      <c r="B86" s="9"/>
      <c r="C86" s="9"/>
      <c r="D86" s="9"/>
      <c r="E86" s="10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0"/>
      <c r="T86" s="10"/>
      <c r="U86" s="10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</row>
    <row r="87" spans="1:91" x14ac:dyDescent="0.25">
      <c r="A87" s="9"/>
      <c r="B87" s="9"/>
      <c r="C87" s="9"/>
      <c r="D87" s="9"/>
      <c r="E87" s="10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0"/>
      <c r="T87" s="10"/>
      <c r="U87" s="10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</row>
    <row r="88" spans="1:91" x14ac:dyDescent="0.25">
      <c r="A88" s="9"/>
      <c r="B88" s="9"/>
      <c r="C88" s="9"/>
      <c r="D88" s="9"/>
      <c r="E88" s="10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0"/>
      <c r="T88" s="10"/>
      <c r="U88" s="10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</row>
    <row r="89" spans="1:91" x14ac:dyDescent="0.25">
      <c r="A89" s="9"/>
      <c r="B89" s="9"/>
      <c r="C89" s="9"/>
      <c r="D89" s="9"/>
      <c r="E89" s="10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0"/>
      <c r="T89" s="10"/>
      <c r="U89" s="10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</row>
    <row r="90" spans="1:91" x14ac:dyDescent="0.25">
      <c r="A90" s="9"/>
      <c r="B90" s="9"/>
      <c r="C90" s="9"/>
      <c r="D90" s="9"/>
      <c r="E90" s="10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0"/>
      <c r="T90" s="10"/>
      <c r="U90" s="10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</row>
    <row r="91" spans="1:91" x14ac:dyDescent="0.25">
      <c r="A91" s="9"/>
      <c r="B91" s="9"/>
      <c r="C91" s="9"/>
      <c r="D91" s="9"/>
      <c r="E91" s="1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0"/>
      <c r="T91" s="10"/>
      <c r="U91" s="10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</row>
    <row r="92" spans="1:91" x14ac:dyDescent="0.25">
      <c r="A92" s="9"/>
      <c r="B92" s="9"/>
      <c r="C92" s="9"/>
      <c r="D92" s="9"/>
      <c r="E92" s="10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0"/>
      <c r="T92" s="10"/>
      <c r="U92" s="10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</row>
    <row r="93" spans="1:91" x14ac:dyDescent="0.25">
      <c r="A93" s="9"/>
      <c r="B93" s="9"/>
      <c r="C93" s="9"/>
      <c r="D93" s="9"/>
      <c r="E93" s="10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0"/>
      <c r="T93" s="10"/>
      <c r="U93" s="10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</row>
    <row r="94" spans="1:91" x14ac:dyDescent="0.25">
      <c r="A94" s="9"/>
      <c r="B94" s="9"/>
      <c r="C94" s="9"/>
      <c r="D94" s="9"/>
      <c r="E94" s="10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0"/>
      <c r="T94" s="10"/>
      <c r="U94" s="10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</row>
    <row r="95" spans="1:91" x14ac:dyDescent="0.25">
      <c r="A95" s="9"/>
      <c r="B95" s="9"/>
      <c r="C95" s="9"/>
      <c r="D95" s="9"/>
      <c r="E95" s="1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0"/>
      <c r="T95" s="10"/>
      <c r="U95" s="10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</row>
    <row r="96" spans="1:91" x14ac:dyDescent="0.25">
      <c r="A96" s="9"/>
      <c r="B96" s="9"/>
      <c r="C96" s="9"/>
      <c r="D96" s="9"/>
      <c r="E96" s="10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0"/>
      <c r="T96" s="10"/>
      <c r="U96" s="10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</row>
    <row r="97" spans="1:91" x14ac:dyDescent="0.25">
      <c r="A97" s="9"/>
      <c r="B97" s="9"/>
      <c r="C97" s="9"/>
      <c r="D97" s="9"/>
      <c r="E97" s="10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0"/>
      <c r="T97" s="10"/>
      <c r="U97" s="10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</row>
    <row r="98" spans="1:91" x14ac:dyDescent="0.25">
      <c r="A98" s="9"/>
      <c r="B98" s="9"/>
      <c r="C98" s="9"/>
      <c r="D98" s="9"/>
      <c r="E98" s="10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0"/>
      <c r="T98" s="10"/>
      <c r="U98" s="10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</row>
    <row r="99" spans="1:91" x14ac:dyDescent="0.25">
      <c r="A99" s="9"/>
      <c r="B99" s="9"/>
      <c r="C99" s="9"/>
      <c r="D99" s="9"/>
      <c r="E99" s="1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0"/>
      <c r="T99" s="10"/>
      <c r="U99" s="10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</row>
    <row r="100" spans="1:91" x14ac:dyDescent="0.25">
      <c r="A100" s="9"/>
      <c r="B100" s="9"/>
      <c r="C100" s="9"/>
      <c r="D100" s="9"/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0"/>
      <c r="T100" s="10"/>
      <c r="U100" s="10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</row>
    <row r="101" spans="1:91" x14ac:dyDescent="0.25">
      <c r="A101" s="9"/>
      <c r="B101" s="9"/>
      <c r="C101" s="9"/>
      <c r="D101" s="9"/>
      <c r="E101" s="10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0"/>
      <c r="T101" s="10"/>
      <c r="U101" s="10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</row>
    <row r="102" spans="1:91" x14ac:dyDescent="0.25">
      <c r="A102" s="9"/>
      <c r="B102" s="9"/>
      <c r="C102" s="9"/>
      <c r="D102" s="9"/>
      <c r="E102" s="10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0"/>
      <c r="T102" s="10"/>
      <c r="U102" s="10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</row>
    <row r="103" spans="1:91" x14ac:dyDescent="0.25">
      <c r="A103" s="9"/>
      <c r="B103" s="9"/>
      <c r="C103" s="9"/>
      <c r="D103" s="9"/>
      <c r="E103" s="1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0"/>
      <c r="T103" s="10"/>
      <c r="U103" s="10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</row>
    <row r="104" spans="1:91" x14ac:dyDescent="0.25">
      <c r="A104" s="9"/>
      <c r="B104" s="9"/>
      <c r="C104" s="9"/>
      <c r="D104" s="9"/>
      <c r="E104" s="10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0"/>
      <c r="T104" s="10"/>
      <c r="U104" s="10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</row>
    <row r="105" spans="1:91" x14ac:dyDescent="0.2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"/>
      <c r="T105" s="5"/>
      <c r="U105" s="5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</row>
    <row r="106" spans="1:91" x14ac:dyDescent="0.2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"/>
      <c r="T106" s="5"/>
      <c r="U106" s="5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</row>
    <row r="107" spans="1:91" x14ac:dyDescent="0.2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"/>
      <c r="T107" s="5"/>
      <c r="U107" s="5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</row>
    <row r="108" spans="1:91" x14ac:dyDescent="0.2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"/>
      <c r="T108" s="5"/>
      <c r="U108" s="5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</row>
    <row r="109" spans="1:91" x14ac:dyDescent="0.2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"/>
      <c r="T109" s="5"/>
      <c r="U109" s="5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</row>
    <row r="110" spans="1:91" x14ac:dyDescent="0.2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"/>
      <c r="T110" s="5"/>
      <c r="U110" s="5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</row>
    <row r="111" spans="1:91" x14ac:dyDescent="0.2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"/>
      <c r="T111" s="5"/>
      <c r="U111" s="5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</row>
    <row r="112" spans="1:91" x14ac:dyDescent="0.2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"/>
      <c r="T112" s="5"/>
      <c r="U112" s="5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</row>
    <row r="113" spans="1:91" x14ac:dyDescent="0.2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"/>
      <c r="T113" s="5"/>
      <c r="U113" s="5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</row>
    <row r="114" spans="1:91" x14ac:dyDescent="0.2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"/>
      <c r="T114" s="5"/>
      <c r="U114" s="5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</row>
    <row r="115" spans="1:91" x14ac:dyDescent="0.2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"/>
      <c r="T115" s="5"/>
      <c r="U115" s="5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</row>
    <row r="116" spans="1:91" x14ac:dyDescent="0.2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"/>
      <c r="T116" s="5"/>
      <c r="U116" s="5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</row>
    <row r="117" spans="1:91" x14ac:dyDescent="0.2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"/>
      <c r="T117" s="5"/>
      <c r="U117" s="5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</row>
    <row r="118" spans="1:91" x14ac:dyDescent="0.2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"/>
      <c r="T118" s="5"/>
      <c r="U118" s="5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</row>
    <row r="119" spans="1:91" x14ac:dyDescent="0.2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"/>
      <c r="T119" s="5"/>
      <c r="U119" s="5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</row>
    <row r="120" spans="1:91" x14ac:dyDescent="0.2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"/>
      <c r="T120" s="5"/>
      <c r="U120" s="5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</row>
    <row r="121" spans="1:91" x14ac:dyDescent="0.25">
      <c r="A121" s="4"/>
      <c r="B121" s="4"/>
      <c r="C121" s="4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"/>
      <c r="T121" s="5"/>
      <c r="U121" s="5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</row>
    <row r="122" spans="1:91" x14ac:dyDescent="0.25">
      <c r="A122" s="4"/>
      <c r="B122" s="4"/>
      <c r="C122" s="4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"/>
      <c r="T122" s="5"/>
      <c r="U122" s="5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</row>
    <row r="123" spans="1:91" x14ac:dyDescent="0.2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"/>
      <c r="T123" s="5"/>
      <c r="U123" s="5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</row>
    <row r="124" spans="1:91" x14ac:dyDescent="0.25">
      <c r="A124" s="4"/>
      <c r="B124" s="4"/>
      <c r="C124" s="4"/>
      <c r="D124" s="4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"/>
      <c r="T124" s="5"/>
      <c r="U124" s="5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</row>
    <row r="125" spans="1:91" x14ac:dyDescent="0.2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"/>
      <c r="T125" s="5"/>
      <c r="U125" s="5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</row>
    <row r="126" spans="1:91" x14ac:dyDescent="0.25">
      <c r="A126" s="4"/>
      <c r="B126" s="4"/>
      <c r="C126" s="4"/>
      <c r="D126" s="4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"/>
      <c r="T126" s="5"/>
      <c r="U126" s="5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</row>
    <row r="127" spans="1:91" x14ac:dyDescent="0.25">
      <c r="A127" s="4"/>
      <c r="B127" s="4"/>
      <c r="C127" s="4"/>
      <c r="D127" s="4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"/>
      <c r="T127" s="5"/>
      <c r="U127" s="5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</row>
    <row r="128" spans="1:91" x14ac:dyDescent="0.25">
      <c r="A128" s="4"/>
      <c r="B128" s="4"/>
      <c r="C128" s="4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"/>
      <c r="T128" s="5"/>
      <c r="U128" s="5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</row>
    <row r="129" spans="1:91" x14ac:dyDescent="0.25">
      <c r="A129" s="4"/>
      <c r="B129" s="4"/>
      <c r="C129" s="4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"/>
      <c r="T129" s="5"/>
      <c r="U129" s="5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</row>
    <row r="130" spans="1:91" x14ac:dyDescent="0.25">
      <c r="A130" s="4"/>
      <c r="B130" s="4"/>
      <c r="C130" s="4"/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"/>
      <c r="T130" s="5"/>
      <c r="U130" s="5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</row>
    <row r="131" spans="1:91" x14ac:dyDescent="0.2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"/>
      <c r="T131" s="5"/>
      <c r="U131" s="5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</row>
    <row r="132" spans="1:91" x14ac:dyDescent="0.25">
      <c r="A132" s="4"/>
      <c r="B132" s="4"/>
      <c r="C132" s="4"/>
      <c r="D132" s="4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"/>
      <c r="T132" s="5"/>
      <c r="U132" s="5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</row>
    <row r="133" spans="1:91" x14ac:dyDescent="0.2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"/>
      <c r="T133" s="5"/>
      <c r="U133" s="5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</row>
    <row r="134" spans="1:91" x14ac:dyDescent="0.25">
      <c r="A134" s="4"/>
      <c r="B134" s="4"/>
      <c r="C134" s="4"/>
      <c r="D134" s="4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"/>
      <c r="T134" s="5"/>
      <c r="U134" s="5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</row>
    <row r="135" spans="1:91" x14ac:dyDescent="0.2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"/>
      <c r="T135" s="5"/>
      <c r="U135" s="5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</row>
    <row r="136" spans="1:91" x14ac:dyDescent="0.2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"/>
      <c r="T136" s="5"/>
      <c r="U136" s="5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</row>
    <row r="137" spans="1:91" x14ac:dyDescent="0.25">
      <c r="A137" s="4"/>
      <c r="B137" s="4"/>
      <c r="C137" s="4"/>
      <c r="D137" s="4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"/>
      <c r="T137" s="5"/>
      <c r="U137" s="5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</row>
    <row r="138" spans="1:91" x14ac:dyDescent="0.25">
      <c r="A138" s="4"/>
      <c r="B138" s="4"/>
      <c r="C138" s="4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"/>
      <c r="T138" s="5"/>
      <c r="U138" s="5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</row>
    <row r="139" spans="1:91" x14ac:dyDescent="0.25">
      <c r="A139" s="4"/>
      <c r="B139" s="4"/>
      <c r="C139" s="4"/>
      <c r="D139" s="4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"/>
      <c r="T139" s="5"/>
      <c r="U139" s="5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</row>
    <row r="140" spans="1:91" x14ac:dyDescent="0.25">
      <c r="A140" s="4"/>
      <c r="B140" s="4"/>
      <c r="C140" s="4"/>
      <c r="D140" s="4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"/>
      <c r="T140" s="5"/>
      <c r="U140" s="5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</row>
    <row r="141" spans="1:91" x14ac:dyDescent="0.25">
      <c r="A141" s="4"/>
      <c r="B141" s="4"/>
      <c r="C141" s="4"/>
      <c r="D141" s="4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"/>
      <c r="T141" s="5"/>
      <c r="U141" s="5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</row>
    <row r="142" spans="1:91" x14ac:dyDescent="0.25">
      <c r="A142" s="4"/>
      <c r="B142" s="4"/>
      <c r="C142" s="4"/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"/>
      <c r="T142" s="5"/>
      <c r="U142" s="5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</row>
    <row r="143" spans="1:91" x14ac:dyDescent="0.2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"/>
      <c r="T143" s="5"/>
      <c r="U143" s="5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</row>
    <row r="144" spans="1:91" x14ac:dyDescent="0.2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"/>
      <c r="T144" s="5"/>
      <c r="U144" s="5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</row>
    <row r="145" spans="1:91" x14ac:dyDescent="0.2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"/>
      <c r="T145" s="5"/>
      <c r="U145" s="5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</row>
    <row r="146" spans="1:91" x14ac:dyDescent="0.2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"/>
      <c r="T146" s="5"/>
      <c r="U146" s="5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</row>
    <row r="147" spans="1:91" x14ac:dyDescent="0.2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"/>
      <c r="T147" s="5"/>
      <c r="U147" s="5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</row>
    <row r="148" spans="1:91" x14ac:dyDescent="0.2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"/>
      <c r="T148" s="5"/>
      <c r="U148" s="5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</row>
    <row r="149" spans="1:91" x14ac:dyDescent="0.25">
      <c r="A149" s="9"/>
      <c r="B149" s="9"/>
      <c r="C149" s="9"/>
      <c r="D149" s="9"/>
      <c r="E149" s="10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0"/>
      <c r="T149" s="10"/>
      <c r="U149" s="10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</row>
    <row r="150" spans="1:91" x14ac:dyDescent="0.25">
      <c r="A150" s="9"/>
      <c r="B150" s="9"/>
      <c r="C150" s="9"/>
      <c r="D150" s="9"/>
      <c r="E150" s="10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0"/>
      <c r="T150" s="10"/>
      <c r="U150" s="10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</row>
    <row r="151" spans="1:91" x14ac:dyDescent="0.25">
      <c r="A151" s="9"/>
      <c r="B151" s="9"/>
      <c r="C151" s="9"/>
      <c r="D151" s="9"/>
      <c r="E151" s="10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0"/>
      <c r="T151" s="10"/>
      <c r="U151" s="10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</row>
    <row r="152" spans="1:91" x14ac:dyDescent="0.25">
      <c r="A152" s="9"/>
      <c r="B152" s="9"/>
      <c r="C152" s="9"/>
      <c r="D152" s="9"/>
      <c r="E152" s="10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0"/>
      <c r="T152" s="10"/>
      <c r="U152" s="10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</row>
    <row r="153" spans="1:91" x14ac:dyDescent="0.25">
      <c r="A153" s="9"/>
      <c r="B153" s="9"/>
      <c r="C153" s="9"/>
      <c r="D153" s="9"/>
      <c r="E153" s="10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0"/>
      <c r="T153" s="10"/>
      <c r="U153" s="10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</row>
    <row r="154" spans="1:91" x14ac:dyDescent="0.25">
      <c r="A154" s="9"/>
      <c r="B154" s="9"/>
      <c r="C154" s="9"/>
      <c r="D154" s="9"/>
      <c r="E154" s="10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0"/>
      <c r="T154" s="10"/>
      <c r="U154" s="10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</row>
    <row r="155" spans="1:91" x14ac:dyDescent="0.25">
      <c r="A155" s="9"/>
      <c r="B155" s="9"/>
      <c r="C155" s="9"/>
      <c r="D155" s="9"/>
      <c r="E155" s="10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10"/>
      <c r="T155" s="10"/>
      <c r="U155" s="10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</row>
    <row r="156" spans="1:91" x14ac:dyDescent="0.25">
      <c r="A156" s="9"/>
      <c r="B156" s="9"/>
      <c r="C156" s="9"/>
      <c r="D156" s="9"/>
      <c r="E156" s="10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10"/>
      <c r="T156" s="10"/>
      <c r="U156" s="10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</row>
    <row r="157" spans="1:91" x14ac:dyDescent="0.25">
      <c r="A157" s="1"/>
      <c r="B157" s="1"/>
      <c r="C157" s="1"/>
      <c r="D157" s="1"/>
      <c r="E157" s="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2"/>
      <c r="T157" s="2"/>
      <c r="U157" s="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</row>
    <row r="158" spans="1:91" x14ac:dyDescent="0.25">
      <c r="A158" s="1"/>
      <c r="B158" s="1"/>
      <c r="C158" s="1"/>
      <c r="D158" s="1"/>
      <c r="E158" s="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2"/>
      <c r="T158" s="2"/>
      <c r="U158" s="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</row>
    <row r="159" spans="1:91" x14ac:dyDescent="0.25">
      <c r="A159" s="1"/>
      <c r="B159" s="1"/>
      <c r="C159" s="1"/>
      <c r="D159" s="1"/>
      <c r="E159" s="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2"/>
      <c r="T159" s="2"/>
      <c r="U159" s="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</row>
    <row r="160" spans="1:91" x14ac:dyDescent="0.25">
      <c r="A160" s="1"/>
      <c r="B160" s="1"/>
      <c r="C160" s="1"/>
      <c r="D160" s="1"/>
      <c r="E160" s="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2"/>
      <c r="T160" s="2"/>
      <c r="U160" s="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</row>
    <row r="161" spans="1:91" x14ac:dyDescent="0.25">
      <c r="A161" s="1"/>
      <c r="B161" s="1"/>
      <c r="C161" s="1"/>
      <c r="D161" s="1"/>
      <c r="E161" s="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2"/>
      <c r="T161" s="2"/>
      <c r="U161" s="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</row>
    <row r="162" spans="1:91" x14ac:dyDescent="0.25">
      <c r="A162" s="1"/>
      <c r="B162" s="1"/>
      <c r="C162" s="1"/>
      <c r="D162" s="1"/>
      <c r="E162" s="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2"/>
      <c r="T162" s="2"/>
      <c r="U162" s="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</row>
    <row r="163" spans="1:91" x14ac:dyDescent="0.25">
      <c r="A163" s="1"/>
      <c r="B163" s="1"/>
      <c r="C163" s="1"/>
      <c r="D163" s="1"/>
      <c r="E163" s="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2"/>
      <c r="T163" s="2"/>
      <c r="U163" s="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</row>
    <row r="164" spans="1:91" x14ac:dyDescent="0.25">
      <c r="A164" s="1"/>
      <c r="B164" s="1"/>
      <c r="C164" s="1"/>
      <c r="D164" s="1"/>
      <c r="E164" s="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2"/>
      <c r="T164" s="2"/>
      <c r="U164" s="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</row>
    <row r="165" spans="1:91" x14ac:dyDescent="0.25">
      <c r="A165" s="1"/>
      <c r="B165" s="1"/>
      <c r="C165" s="1"/>
      <c r="D165" s="1"/>
      <c r="E165" s="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2"/>
      <c r="T165" s="2"/>
      <c r="U165" s="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</row>
    <row r="166" spans="1:91" x14ac:dyDescent="0.25">
      <c r="A166" s="1"/>
      <c r="B166" s="1"/>
      <c r="C166" s="1"/>
      <c r="D166" s="1"/>
      <c r="E166" s="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2"/>
      <c r="T166" s="2"/>
      <c r="U166" s="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</row>
    <row r="167" spans="1:91" x14ac:dyDescent="0.25">
      <c r="A167" s="1"/>
      <c r="B167" s="1"/>
      <c r="C167" s="1"/>
      <c r="D167" s="1"/>
      <c r="E167" s="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2"/>
      <c r="T167" s="2"/>
      <c r="U167" s="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</row>
    <row r="168" spans="1:91" x14ac:dyDescent="0.25">
      <c r="A168" s="1"/>
      <c r="B168" s="1"/>
      <c r="C168" s="1"/>
      <c r="D168" s="1"/>
      <c r="E168" s="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2"/>
      <c r="T168" s="2"/>
      <c r="U168" s="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</row>
    <row r="169" spans="1:91" x14ac:dyDescent="0.25">
      <c r="A169" s="1"/>
      <c r="B169" s="1"/>
      <c r="C169" s="1"/>
      <c r="D169" s="1"/>
      <c r="E169" s="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2"/>
      <c r="T169" s="2"/>
      <c r="U169" s="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</row>
    <row r="170" spans="1:91" x14ac:dyDescent="0.25">
      <c r="A170" s="1"/>
      <c r="B170" s="1"/>
      <c r="C170" s="1"/>
      <c r="D170" s="1"/>
      <c r="E170" s="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2"/>
      <c r="T170" s="2"/>
      <c r="U170" s="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</row>
    <row r="171" spans="1:91" x14ac:dyDescent="0.25">
      <c r="A171" s="1"/>
      <c r="B171" s="1"/>
      <c r="C171" s="1"/>
      <c r="D171" s="1"/>
      <c r="E171" s="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2"/>
      <c r="T171" s="2"/>
      <c r="U171" s="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</row>
    <row r="172" spans="1:91" x14ac:dyDescent="0.25">
      <c r="A172" s="1"/>
      <c r="B172" s="1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2"/>
      <c r="T172" s="2"/>
      <c r="U172" s="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</row>
    <row r="173" spans="1:91" x14ac:dyDescent="0.25">
      <c r="A173" s="1"/>
      <c r="B173" s="1"/>
      <c r="C173" s="1"/>
      <c r="D173" s="1"/>
      <c r="E173" s="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2"/>
      <c r="T173" s="2"/>
      <c r="U173" s="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</row>
  </sheetData>
  <sheetProtection algorithmName="SHA-512" hashValue="Dk7qlyx9wf5zuFiBkSzJMrU/0pdvHLZlMMa7sYCq0ypgsvj0C4r/0TKj7TwDgB8FOGY0n0iFZTnFMma5fPgKLA==" saltValue="tyJPU+tB+aRvD8B+X4zCkw==" spinCount="100000" sheet="1" objects="1" scenarios="1"/>
  <mergeCells count="18">
    <mergeCell ref="M73:O73"/>
    <mergeCell ref="AI74:AK74"/>
    <mergeCell ref="M47:O47"/>
    <mergeCell ref="M60:O60"/>
    <mergeCell ref="C69:L69"/>
    <mergeCell ref="M69:T69"/>
    <mergeCell ref="Y70:AH70"/>
    <mergeCell ref="AI70:AP70"/>
    <mergeCell ref="C45:L45"/>
    <mergeCell ref="M45:T45"/>
    <mergeCell ref="G42:I42"/>
    <mergeCell ref="C56:L56"/>
    <mergeCell ref="M56:T56"/>
    <mergeCell ref="E4:U4"/>
    <mergeCell ref="C29:E29"/>
    <mergeCell ref="I29:U29"/>
    <mergeCell ref="E41:F41"/>
    <mergeCell ref="N41:P4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73"/>
  <sheetViews>
    <sheetView topLeftCell="A71" zoomScale="85" zoomScaleNormal="85" workbookViewId="0">
      <selection activeCell="G42" sqref="G42:I42"/>
    </sheetView>
  </sheetViews>
  <sheetFormatPr baseColWidth="10" defaultRowHeight="15" x14ac:dyDescent="0.25"/>
  <cols>
    <col min="2" max="2" width="16.5703125" customWidth="1"/>
    <col min="3" max="3" width="43.42578125" customWidth="1"/>
    <col min="4" max="4" width="1.7109375" customWidth="1"/>
    <col min="5" max="5" width="20.42578125" style="3" customWidth="1"/>
    <col min="6" max="6" width="9.28515625" customWidth="1"/>
    <col min="7" max="7" width="2.7109375" customWidth="1"/>
    <col min="8" max="8" width="7.28515625" customWidth="1"/>
    <col min="9" max="9" width="11.7109375" customWidth="1"/>
    <col min="10" max="10" width="5.42578125" customWidth="1"/>
    <col min="11" max="11" width="13" customWidth="1"/>
    <col min="12" max="12" width="8" customWidth="1"/>
    <col min="13" max="13" width="15.85546875" customWidth="1"/>
    <col min="14" max="14" width="6.28515625" bestFit="1" customWidth="1"/>
    <col min="15" max="15" width="8" customWidth="1"/>
    <col min="16" max="16" width="4.140625" customWidth="1"/>
    <col min="17" max="17" width="11.5703125" bestFit="1" customWidth="1"/>
    <col min="18" max="18" width="3.85546875" customWidth="1"/>
    <col min="19" max="19" width="13.7109375" style="3" bestFit="1" customWidth="1"/>
    <col min="20" max="20" width="1.140625" style="3" customWidth="1"/>
    <col min="21" max="21" width="11.42578125" style="3"/>
    <col min="22" max="22" width="29.85546875" bestFit="1" customWidth="1"/>
    <col min="23" max="23" width="19.140625" customWidth="1"/>
    <col min="25" max="25" width="18" bestFit="1" customWidth="1"/>
    <col min="30" max="30" width="13.42578125" bestFit="1" customWidth="1"/>
  </cols>
  <sheetData>
    <row r="1" spans="1:49" s="1" customFormat="1" x14ac:dyDescent="0.25">
      <c r="A1" s="9"/>
      <c r="B1" s="9"/>
      <c r="C1" s="9"/>
      <c r="D1" s="9"/>
      <c r="E1" s="10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</row>
    <row r="2" spans="1:49" s="1" customFormat="1" ht="36" x14ac:dyDescent="0.55000000000000004">
      <c r="A2" s="9"/>
      <c r="B2" s="78" t="s">
        <v>33</v>
      </c>
      <c r="C2" s="9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</row>
    <row r="3" spans="1:49" s="1" customFormat="1" x14ac:dyDescent="0.25">
      <c r="A3" s="9"/>
      <c r="B3" s="9"/>
      <c r="C3" s="9"/>
      <c r="D3" s="9"/>
      <c r="E3" s="10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</row>
    <row r="4" spans="1:49" s="1" customFormat="1" ht="26.25" x14ac:dyDescent="0.4">
      <c r="A4" s="9"/>
      <c r="B4" s="79" t="s">
        <v>34</v>
      </c>
      <c r="C4" s="9"/>
      <c r="D4" s="9"/>
      <c r="E4" s="10"/>
      <c r="F4" s="9"/>
      <c r="G4" s="9"/>
      <c r="H4" s="176" t="s">
        <v>106</v>
      </c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</row>
    <row r="5" spans="1:49" s="1" customFormat="1" x14ac:dyDescent="0.25">
      <c r="A5" s="9"/>
      <c r="B5" s="9"/>
      <c r="C5" s="9"/>
      <c r="D5" s="9"/>
      <c r="E5" s="10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10"/>
      <c r="T5" s="10"/>
      <c r="U5" s="10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</row>
    <row r="6" spans="1:49" s="1" customFormat="1" x14ac:dyDescent="0.25">
      <c r="A6" s="9"/>
      <c r="B6" s="9"/>
      <c r="C6" s="9"/>
      <c r="D6" s="9"/>
      <c r="E6" s="10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10"/>
      <c r="T6" s="10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</row>
    <row r="7" spans="1:49" s="1" customFormat="1" x14ac:dyDescent="0.25">
      <c r="A7" s="9"/>
      <c r="B7" s="9"/>
      <c r="C7" s="9"/>
      <c r="D7" s="9"/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10"/>
      <c r="T7" s="10"/>
      <c r="U7" s="10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</row>
    <row r="8" spans="1:49" s="1" customFormat="1" x14ac:dyDescent="0.25">
      <c r="A8" s="9"/>
      <c r="B8" s="9"/>
      <c r="C8" s="9"/>
      <c r="D8" s="9"/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10"/>
      <c r="T8" s="10"/>
      <c r="U8" s="10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</row>
    <row r="9" spans="1:49" s="1" customFormat="1" x14ac:dyDescent="0.25">
      <c r="A9" s="9"/>
      <c r="B9" s="9"/>
      <c r="C9" s="9"/>
      <c r="D9" s="9"/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10"/>
      <c r="T9" s="10"/>
      <c r="U9" s="10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</row>
    <row r="10" spans="1:49" s="1" customFormat="1" x14ac:dyDescent="0.25">
      <c r="A10" s="9"/>
      <c r="B10" s="9"/>
      <c r="C10" s="9"/>
      <c r="D10" s="9"/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10"/>
      <c r="T10" s="10"/>
      <c r="U10" s="10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</row>
    <row r="11" spans="1:49" s="1" customFormat="1" x14ac:dyDescent="0.25">
      <c r="A11" s="9"/>
      <c r="B11" s="9"/>
      <c r="C11" s="9"/>
      <c r="D11" s="9"/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10"/>
      <c r="T11" s="10"/>
      <c r="U11" s="10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</row>
    <row r="12" spans="1:49" s="1" customFormat="1" x14ac:dyDescent="0.25">
      <c r="A12" s="9"/>
      <c r="B12" s="9"/>
      <c r="C12" s="9"/>
      <c r="D12" s="9"/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10"/>
      <c r="T12" s="10"/>
      <c r="U12" s="10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</row>
    <row r="13" spans="1:49" s="1" customFormat="1" x14ac:dyDescent="0.25">
      <c r="A13" s="9"/>
      <c r="B13" s="9"/>
      <c r="C13" s="9"/>
      <c r="D13" s="9"/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10"/>
      <c r="T13" s="10"/>
      <c r="U13" s="10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</row>
    <row r="14" spans="1:49" s="1" customFormat="1" x14ac:dyDescent="0.25">
      <c r="A14" s="9"/>
      <c r="B14" s="9"/>
      <c r="C14" s="9"/>
      <c r="D14" s="9"/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10"/>
      <c r="T14" s="10"/>
      <c r="U14" s="10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</row>
    <row r="15" spans="1:49" s="1" customFormat="1" x14ac:dyDescent="0.25">
      <c r="A15" s="9"/>
      <c r="B15" s="9"/>
      <c r="C15" s="9"/>
      <c r="D15" s="9"/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10"/>
      <c r="T15" s="10"/>
      <c r="U15" s="10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</row>
    <row r="16" spans="1:49" s="1" customFormat="1" x14ac:dyDescent="0.25">
      <c r="A16" s="9"/>
      <c r="B16" s="9"/>
      <c r="C16" s="9"/>
      <c r="D16" s="9"/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10"/>
      <c r="T16" s="10"/>
      <c r="U16" s="10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</row>
    <row r="17" spans="1:91" s="1" customFormat="1" x14ac:dyDescent="0.25">
      <c r="A17" s="9"/>
      <c r="B17" s="9"/>
      <c r="C17" s="9"/>
      <c r="D17" s="9"/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10"/>
      <c r="T17" s="10"/>
      <c r="U17" s="10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91" s="1" customFormat="1" x14ac:dyDescent="0.25">
      <c r="A18" s="9"/>
      <c r="B18" s="9"/>
      <c r="C18" s="9"/>
      <c r="D18" s="9"/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10"/>
      <c r="T18" s="10"/>
      <c r="U18" s="10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</row>
    <row r="19" spans="1:91" s="1" customFormat="1" x14ac:dyDescent="0.25">
      <c r="A19" s="9"/>
      <c r="B19" s="9"/>
      <c r="C19" s="9"/>
      <c r="D19" s="9"/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10"/>
      <c r="T19" s="10"/>
      <c r="U19" s="10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91" s="1" customFormat="1" x14ac:dyDescent="0.25">
      <c r="A20" s="9"/>
      <c r="B20" s="9"/>
      <c r="C20" s="9"/>
      <c r="D20" s="9"/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10"/>
      <c r="T20" s="10"/>
      <c r="U20" s="10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91" s="1" customFormat="1" x14ac:dyDescent="0.25">
      <c r="A21" s="9"/>
      <c r="B21" s="9"/>
      <c r="C21" s="9"/>
      <c r="D21" s="9"/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10"/>
      <c r="T21" s="10"/>
      <c r="U21" s="10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1:91" s="1" customFormat="1" x14ac:dyDescent="0.25">
      <c r="A22" s="9"/>
      <c r="B22" s="9"/>
      <c r="C22" s="9"/>
      <c r="D22" s="9"/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10"/>
      <c r="T22" s="10"/>
      <c r="U22" s="10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</row>
    <row r="23" spans="1:91" s="1" customFormat="1" x14ac:dyDescent="0.25">
      <c r="A23" s="9"/>
      <c r="B23" s="9"/>
      <c r="C23" s="9"/>
      <c r="D23" s="9"/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10"/>
      <c r="T23" s="10"/>
      <c r="U23" s="10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</row>
    <row r="24" spans="1:91" s="1" customFormat="1" x14ac:dyDescent="0.25">
      <c r="A24" s="9"/>
      <c r="B24" s="9"/>
      <c r="C24" s="9"/>
      <c r="D24" s="9"/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0"/>
      <c r="T24" s="10"/>
      <c r="U24" s="10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</row>
    <row r="25" spans="1:91" s="1" customFormat="1" x14ac:dyDescent="0.25">
      <c r="A25" s="9"/>
      <c r="B25" s="9"/>
      <c r="C25" s="9"/>
      <c r="D25" s="9"/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0"/>
      <c r="T25" s="10"/>
      <c r="U25" s="10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</row>
    <row r="26" spans="1:91" s="1" customFormat="1" x14ac:dyDescent="0.25">
      <c r="A26" s="9"/>
      <c r="B26" s="9"/>
      <c r="C26" s="9"/>
      <c r="D26" s="9"/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0"/>
      <c r="T26" s="10"/>
      <c r="U26" s="10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</row>
    <row r="27" spans="1:91" s="1" customFormat="1" x14ac:dyDescent="0.25">
      <c r="A27" s="9"/>
      <c r="B27" s="9"/>
      <c r="C27" s="9"/>
      <c r="D27" s="9"/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0"/>
      <c r="T27" s="10"/>
      <c r="U27" s="10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</row>
    <row r="28" spans="1:91" s="1" customFormat="1" x14ac:dyDescent="0.25">
      <c r="A28" s="9"/>
      <c r="B28" s="9"/>
      <c r="C28" s="9"/>
      <c r="D28" s="9"/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11"/>
      <c r="S28" s="77"/>
      <c r="T28" s="10"/>
      <c r="U28" s="10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</row>
    <row r="29" spans="1:91" s="1" customFormat="1" x14ac:dyDescent="0.25">
      <c r="A29" s="9"/>
      <c r="B29" s="12" t="s">
        <v>0</v>
      </c>
      <c r="C29" s="164" t="s">
        <v>1</v>
      </c>
      <c r="D29" s="165"/>
      <c r="E29" s="166"/>
      <c r="F29" s="40"/>
      <c r="G29" s="9"/>
      <c r="H29" s="46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</row>
    <row r="30" spans="1:91" s="1" customFormat="1" x14ac:dyDescent="0.25">
      <c r="A30" s="9"/>
      <c r="B30" s="32"/>
      <c r="C30" s="75"/>
      <c r="D30" s="75"/>
      <c r="E30" s="39"/>
      <c r="F30" s="40"/>
      <c r="G30" s="9"/>
      <c r="H30" s="46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</row>
    <row r="31" spans="1:91" s="1" customFormat="1" x14ac:dyDescent="0.25">
      <c r="A31" s="9"/>
      <c r="B31" s="32"/>
      <c r="C31" s="75" t="s">
        <v>30</v>
      </c>
      <c r="D31" s="75"/>
      <c r="E31" s="6">
        <v>0</v>
      </c>
      <c r="F31" s="40"/>
      <c r="G31" s="9"/>
      <c r="H31" s="46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</row>
    <row r="32" spans="1:91" x14ac:dyDescent="0.25">
      <c r="A32" s="9"/>
      <c r="B32" s="13"/>
      <c r="C32" s="11"/>
      <c r="D32" s="11"/>
      <c r="E32" s="14"/>
      <c r="F32" s="11"/>
      <c r="G32" s="9"/>
      <c r="H32" s="66"/>
      <c r="I32" s="66"/>
      <c r="J32" s="66"/>
      <c r="K32" s="66"/>
      <c r="L32" s="66"/>
      <c r="M32" s="66"/>
      <c r="N32" s="66"/>
      <c r="O32" s="66"/>
      <c r="P32" s="66"/>
      <c r="Q32" s="11"/>
      <c r="R32" s="11"/>
      <c r="S32" s="77"/>
      <c r="T32" s="77"/>
      <c r="U32" s="77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</row>
    <row r="33" spans="1:91" x14ac:dyDescent="0.25">
      <c r="A33" s="9"/>
      <c r="B33" s="13"/>
      <c r="C33" s="75" t="s">
        <v>2</v>
      </c>
      <c r="D33" s="75"/>
      <c r="E33" s="6">
        <v>0</v>
      </c>
      <c r="F33" s="11"/>
      <c r="G33" s="9"/>
      <c r="H33" s="66"/>
      <c r="I33" s="66"/>
      <c r="J33" s="66"/>
      <c r="K33" s="66"/>
      <c r="L33" s="66"/>
      <c r="M33" s="66"/>
      <c r="N33" s="66"/>
      <c r="O33" s="66"/>
      <c r="P33" s="66"/>
      <c r="Q33" s="11"/>
      <c r="R33" s="11"/>
      <c r="S33" s="77"/>
      <c r="T33" s="77"/>
      <c r="U33" s="77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</row>
    <row r="34" spans="1:91" x14ac:dyDescent="0.25">
      <c r="A34" s="9"/>
      <c r="B34" s="13"/>
      <c r="C34" s="75"/>
      <c r="D34" s="75"/>
      <c r="E34" s="14"/>
      <c r="F34" s="11"/>
      <c r="G34" s="9"/>
      <c r="H34" s="66"/>
      <c r="I34" s="66"/>
      <c r="J34" s="66"/>
      <c r="K34" s="66"/>
      <c r="L34" s="66"/>
      <c r="M34" s="66"/>
      <c r="N34" s="66"/>
      <c r="O34" s="66"/>
      <c r="P34" s="66"/>
      <c r="Q34" s="11"/>
      <c r="R34" s="11"/>
      <c r="S34" s="77"/>
      <c r="T34" s="77"/>
      <c r="U34" s="77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</row>
    <row r="35" spans="1:91" x14ac:dyDescent="0.25">
      <c r="A35" s="9"/>
      <c r="B35" s="13"/>
      <c r="C35" s="75" t="s">
        <v>3</v>
      </c>
      <c r="D35" s="75"/>
      <c r="E35" s="6">
        <v>0</v>
      </c>
      <c r="F35" s="11"/>
      <c r="G35" s="9"/>
      <c r="H35" s="66"/>
      <c r="I35" s="66"/>
      <c r="J35" s="66"/>
      <c r="K35" s="66"/>
      <c r="L35" s="66"/>
      <c r="M35" s="66"/>
      <c r="N35" s="66"/>
      <c r="O35" s="66"/>
      <c r="P35" s="66"/>
      <c r="Q35" s="11"/>
      <c r="R35" s="11"/>
      <c r="S35" s="77"/>
      <c r="T35" s="77"/>
      <c r="U35" s="77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</row>
    <row r="36" spans="1:91" x14ac:dyDescent="0.25">
      <c r="A36" s="9"/>
      <c r="B36" s="13"/>
      <c r="C36" s="75"/>
      <c r="D36" s="75"/>
      <c r="E36" s="14"/>
      <c r="F36" s="11"/>
      <c r="G36" s="9"/>
      <c r="H36" s="66"/>
      <c r="I36" s="66"/>
      <c r="J36" s="66"/>
      <c r="K36" s="66"/>
      <c r="L36" s="66"/>
      <c r="M36" s="66"/>
      <c r="N36" s="66"/>
      <c r="O36" s="66"/>
      <c r="P36" s="66"/>
      <c r="Q36" s="11"/>
      <c r="R36" s="11"/>
      <c r="S36" s="77"/>
      <c r="T36" s="77"/>
      <c r="U36" s="77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</row>
    <row r="37" spans="1:91" x14ac:dyDescent="0.25">
      <c r="A37" s="9"/>
      <c r="B37" s="13"/>
      <c r="C37" s="75" t="s">
        <v>4</v>
      </c>
      <c r="D37" s="75"/>
      <c r="E37" s="38">
        <v>0</v>
      </c>
      <c r="F37" s="11"/>
      <c r="G37" s="9"/>
      <c r="H37" s="66"/>
      <c r="I37" s="66"/>
      <c r="J37" s="66"/>
      <c r="K37" s="66"/>
      <c r="L37" s="66"/>
      <c r="M37" s="66"/>
      <c r="N37" s="66"/>
      <c r="O37" s="66"/>
      <c r="P37" s="66"/>
      <c r="Q37" s="11"/>
      <c r="R37" s="11"/>
      <c r="S37" s="77"/>
      <c r="T37" s="77"/>
      <c r="U37" s="77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</row>
    <row r="38" spans="1:91" x14ac:dyDescent="0.25">
      <c r="A38" s="9"/>
      <c r="B38" s="42"/>
      <c r="C38" s="43"/>
      <c r="D38" s="43"/>
      <c r="E38" s="44"/>
      <c r="F38" s="11"/>
      <c r="G38" s="9"/>
      <c r="H38" s="66"/>
      <c r="I38" s="66"/>
      <c r="J38" s="66"/>
      <c r="K38" s="66"/>
      <c r="L38" s="66"/>
      <c r="M38" s="66"/>
      <c r="N38" s="66"/>
      <c r="O38" s="66"/>
      <c r="P38" s="66"/>
      <c r="Q38" s="11"/>
      <c r="R38" s="11"/>
      <c r="S38" s="77"/>
      <c r="T38" s="77"/>
      <c r="U38" s="77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</row>
    <row r="39" spans="1:91" ht="15.75" thickBot="1" x14ac:dyDescent="0.3">
      <c r="A39" s="9"/>
      <c r="B39" s="11"/>
      <c r="C39" s="75"/>
      <c r="D39" s="75"/>
      <c r="E39" s="41"/>
      <c r="F39" s="11"/>
      <c r="G39" s="9"/>
      <c r="H39" s="66"/>
      <c r="I39" s="66"/>
      <c r="J39" s="66"/>
      <c r="K39" s="66"/>
      <c r="L39" s="66"/>
      <c r="M39" s="66"/>
      <c r="N39" s="66"/>
      <c r="O39" s="66"/>
      <c r="P39" s="66"/>
      <c r="Q39" s="11"/>
      <c r="R39" s="11"/>
      <c r="S39" s="77"/>
      <c r="T39" s="77"/>
      <c r="U39" s="77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</row>
    <row r="40" spans="1:91" x14ac:dyDescent="0.25">
      <c r="A40" s="9"/>
      <c r="B40" s="11"/>
      <c r="C40" s="60"/>
      <c r="D40" s="63"/>
      <c r="E40" s="49"/>
      <c r="F40" s="50"/>
      <c r="G40" s="50"/>
      <c r="H40" s="51"/>
      <c r="I40" s="51"/>
      <c r="J40" s="51"/>
      <c r="K40" s="51"/>
      <c r="L40" s="51"/>
      <c r="M40" s="51"/>
      <c r="N40" s="51"/>
      <c r="O40" s="51"/>
      <c r="P40" s="51"/>
      <c r="Q40" s="50"/>
      <c r="R40" s="50"/>
      <c r="S40" s="52"/>
      <c r="T40" s="77"/>
      <c r="U40" s="77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</row>
    <row r="41" spans="1:91" x14ac:dyDescent="0.25">
      <c r="A41" s="9"/>
      <c r="B41" s="11"/>
      <c r="C41" s="61" t="s">
        <v>37</v>
      </c>
      <c r="D41" s="74"/>
      <c r="E41" s="168" t="s">
        <v>39</v>
      </c>
      <c r="F41" s="168"/>
      <c r="G41" s="11"/>
      <c r="H41" s="132" t="e">
        <f>E33/(E31^2)</f>
        <v>#DIV/0!</v>
      </c>
      <c r="I41" s="46"/>
      <c r="J41" s="66" t="s">
        <v>28</v>
      </c>
      <c r="K41" s="46"/>
      <c r="L41" s="75">
        <f>E33*E37/100</f>
        <v>0</v>
      </c>
      <c r="M41" s="40" t="s">
        <v>32</v>
      </c>
      <c r="N41" s="168" t="s">
        <v>29</v>
      </c>
      <c r="O41" s="168"/>
      <c r="P41" s="168"/>
      <c r="Q41" s="75">
        <f>E33-L41</f>
        <v>0</v>
      </c>
      <c r="R41" s="47" t="s">
        <v>32</v>
      </c>
      <c r="S41" s="54"/>
      <c r="T41" s="77"/>
      <c r="U41" s="77"/>
      <c r="V41" s="88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</row>
    <row r="42" spans="1:91" ht="15.75" thickBot="1" x14ac:dyDescent="0.3">
      <c r="A42" s="9"/>
      <c r="B42" s="11"/>
      <c r="C42" s="62"/>
      <c r="D42" s="64"/>
      <c r="E42" s="56"/>
      <c r="F42" s="57"/>
      <c r="G42" s="172" t="e">
        <f>IF(H41&lt;=18.5,"(Bajo Peso)",IF(AND(H41&gt;18.5,H41&lt;=24.9),"(Peso Normal)",IF(AND(H41&gt;24.9,H41&lt;=29.9),"(Sobre Peso)","(Obesidad)")))</f>
        <v>#DIV/0!</v>
      </c>
      <c r="H42" s="172"/>
      <c r="I42" s="172"/>
      <c r="J42" s="58"/>
      <c r="K42" s="58"/>
      <c r="L42" s="58"/>
      <c r="M42" s="58"/>
      <c r="N42" s="58"/>
      <c r="O42" s="58"/>
      <c r="P42" s="58"/>
      <c r="Q42" s="57"/>
      <c r="R42" s="57"/>
      <c r="S42" s="59"/>
      <c r="T42" s="77"/>
      <c r="U42" s="77"/>
      <c r="V42" s="89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</row>
    <row r="43" spans="1:91" x14ac:dyDescent="0.25">
      <c r="A43" s="9"/>
      <c r="B43" s="9"/>
      <c r="C43" s="9"/>
      <c r="D43" s="9"/>
      <c r="E43" s="10"/>
      <c r="F43" s="9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89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</row>
    <row r="44" spans="1:91" x14ac:dyDescent="0.25">
      <c r="A44" s="9"/>
      <c r="B44" s="9"/>
      <c r="C44" s="9"/>
      <c r="D44" s="9"/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10"/>
      <c r="R44" s="10"/>
      <c r="S44" s="10"/>
      <c r="T44" s="10"/>
      <c r="U44" s="10"/>
      <c r="V44" s="89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88"/>
      <c r="AK44" s="8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</row>
    <row r="45" spans="1:91" x14ac:dyDescent="0.25">
      <c r="A45" s="9"/>
      <c r="B45" s="12" t="s">
        <v>5</v>
      </c>
      <c r="C45" s="169" t="s">
        <v>20</v>
      </c>
      <c r="D45" s="170"/>
      <c r="E45" s="170"/>
      <c r="F45" s="170"/>
      <c r="G45" s="170"/>
      <c r="H45" s="170"/>
      <c r="I45" s="170"/>
      <c r="J45" s="170"/>
      <c r="K45" s="170"/>
      <c r="L45" s="171"/>
      <c r="M45" s="169" t="s">
        <v>22</v>
      </c>
      <c r="N45" s="170"/>
      <c r="O45" s="170"/>
      <c r="P45" s="170"/>
      <c r="Q45" s="170"/>
      <c r="R45" s="170"/>
      <c r="S45" s="170"/>
      <c r="T45" s="171"/>
      <c r="U45" s="10"/>
      <c r="V45" s="89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88"/>
      <c r="AK45" s="8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</row>
    <row r="46" spans="1:91" x14ac:dyDescent="0.25">
      <c r="A46" s="9"/>
      <c r="B46" s="13"/>
      <c r="C46" s="11"/>
      <c r="D46" s="11"/>
      <c r="E46" s="77"/>
      <c r="F46" s="11"/>
      <c r="G46" s="77"/>
      <c r="H46" s="77"/>
      <c r="I46" s="77"/>
      <c r="J46" s="77"/>
      <c r="K46" s="77"/>
      <c r="L46" s="77"/>
      <c r="M46" s="17"/>
      <c r="N46" s="77"/>
      <c r="O46" s="77"/>
      <c r="P46" s="77"/>
      <c r="Q46" s="77"/>
      <c r="R46" s="77"/>
      <c r="S46" s="77"/>
      <c r="T46" s="18"/>
      <c r="U46" s="10"/>
      <c r="V46" s="89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88"/>
      <c r="AK46" s="8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</row>
    <row r="47" spans="1:91" x14ac:dyDescent="0.25">
      <c r="A47" s="9"/>
      <c r="B47" s="13"/>
      <c r="C47" s="11" t="s">
        <v>19</v>
      </c>
      <c r="D47" s="11" t="s">
        <v>6</v>
      </c>
      <c r="E47" s="8">
        <f>(370+21.6*(E33*(1-(E37/100))))*E35</f>
        <v>0</v>
      </c>
      <c r="F47" s="77" t="s">
        <v>7</v>
      </c>
      <c r="G47" s="11"/>
      <c r="H47" s="11"/>
      <c r="I47" s="11"/>
      <c r="J47" s="11"/>
      <c r="K47" s="75" t="s">
        <v>17</v>
      </c>
      <c r="L47" s="77"/>
      <c r="M47" s="173" t="s">
        <v>18</v>
      </c>
      <c r="N47" s="174"/>
      <c r="O47" s="174"/>
      <c r="P47" s="75"/>
      <c r="Q47" s="75" t="s">
        <v>8</v>
      </c>
      <c r="R47" s="75"/>
      <c r="S47" s="75" t="s">
        <v>9</v>
      </c>
      <c r="T47" s="18"/>
      <c r="U47" s="10"/>
      <c r="V47" s="89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88"/>
      <c r="AK47" s="8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</row>
    <row r="48" spans="1:91" x14ac:dyDescent="0.25">
      <c r="A48" s="9"/>
      <c r="B48" s="13"/>
      <c r="C48" s="11"/>
      <c r="D48" s="11"/>
      <c r="E48" s="77"/>
      <c r="F48" s="11"/>
      <c r="G48" s="77"/>
      <c r="H48" s="77"/>
      <c r="I48" s="77"/>
      <c r="J48" s="77"/>
      <c r="K48" s="77"/>
      <c r="L48" s="77"/>
      <c r="M48" s="17"/>
      <c r="N48" s="77"/>
      <c r="O48" s="77"/>
      <c r="P48" s="77"/>
      <c r="Q48" s="77"/>
      <c r="R48" s="77"/>
      <c r="S48" s="77"/>
      <c r="T48" s="18"/>
      <c r="U48" s="10"/>
      <c r="V48" s="89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88"/>
      <c r="AK48" s="8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</row>
    <row r="49" spans="1:91" x14ac:dyDescent="0.25">
      <c r="A49" s="9"/>
      <c r="B49" s="13"/>
      <c r="C49" s="11" t="s">
        <v>26</v>
      </c>
      <c r="D49" s="11" t="s">
        <v>6</v>
      </c>
      <c r="E49" s="19" t="s">
        <v>13</v>
      </c>
      <c r="F49" s="8">
        <f>1.25*1.2*E33</f>
        <v>0</v>
      </c>
      <c r="G49" s="77" t="s">
        <v>14</v>
      </c>
      <c r="H49" s="8">
        <f>1.25*1.8*E33</f>
        <v>0</v>
      </c>
      <c r="I49" s="77" t="s">
        <v>10</v>
      </c>
      <c r="J49" s="11"/>
      <c r="K49" s="7">
        <v>0</v>
      </c>
      <c r="L49" s="77"/>
      <c r="M49" s="20" t="s">
        <v>11</v>
      </c>
      <c r="N49" s="8">
        <f>K49</f>
        <v>0</v>
      </c>
      <c r="O49" s="77" t="s">
        <v>10</v>
      </c>
      <c r="P49" s="77"/>
      <c r="Q49" s="21" t="e">
        <f>N49/($N$49+$N$50+$N$51)</f>
        <v>#DIV/0!</v>
      </c>
      <c r="R49" s="21"/>
      <c r="S49" s="21" t="e">
        <f>4*N49/(4*$N$49+9*$N$50+4*$N$51)</f>
        <v>#DIV/0!</v>
      </c>
      <c r="T49" s="22"/>
      <c r="U49" s="10"/>
      <c r="V49" s="89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88"/>
      <c r="AK49" s="8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</row>
    <row r="50" spans="1:91" x14ac:dyDescent="0.25">
      <c r="A50" s="9"/>
      <c r="B50" s="13"/>
      <c r="C50" s="11"/>
      <c r="D50" s="11"/>
      <c r="E50" s="19"/>
      <c r="F50" s="23"/>
      <c r="G50" s="77"/>
      <c r="H50" s="24"/>
      <c r="I50" s="77"/>
      <c r="J50" s="77"/>
      <c r="K50" s="77"/>
      <c r="L50" s="77"/>
      <c r="M50" s="20" t="s">
        <v>12</v>
      </c>
      <c r="N50" s="8">
        <f>K51</f>
        <v>0</v>
      </c>
      <c r="O50" s="77" t="s">
        <v>10</v>
      </c>
      <c r="P50" s="77"/>
      <c r="Q50" s="21" t="e">
        <f>N50/($N$49+$N$50+$N$51)</f>
        <v>#DIV/0!</v>
      </c>
      <c r="R50" s="21"/>
      <c r="S50" s="21" t="e">
        <f>9*N50/(4*$N$49+9*$N$50+4*$N$51)</f>
        <v>#DIV/0!</v>
      </c>
      <c r="T50" s="22"/>
      <c r="U50" s="10"/>
      <c r="V50" s="89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88"/>
      <c r="AK50" s="8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</row>
    <row r="51" spans="1:91" x14ac:dyDescent="0.25">
      <c r="A51" s="9"/>
      <c r="B51" s="13"/>
      <c r="C51" s="11" t="s">
        <v>27</v>
      </c>
      <c r="D51" s="11" t="s">
        <v>6</v>
      </c>
      <c r="E51" s="19" t="s">
        <v>13</v>
      </c>
      <c r="F51" s="8">
        <f>(0.15*E47)/9</f>
        <v>0</v>
      </c>
      <c r="G51" s="77" t="s">
        <v>14</v>
      </c>
      <c r="H51" s="8">
        <f>(0.35*E47)/9</f>
        <v>0</v>
      </c>
      <c r="I51" s="77" t="s">
        <v>10</v>
      </c>
      <c r="J51" s="11"/>
      <c r="K51" s="7">
        <v>0</v>
      </c>
      <c r="L51" s="77"/>
      <c r="M51" s="20" t="s">
        <v>15</v>
      </c>
      <c r="N51" s="8">
        <f>(E47-(4*N49+9*N50))/4</f>
        <v>0</v>
      </c>
      <c r="O51" s="77" t="s">
        <v>10</v>
      </c>
      <c r="P51" s="77"/>
      <c r="Q51" s="21" t="e">
        <f>N51/($N$49+$N$50+$N$51)</f>
        <v>#DIV/0!</v>
      </c>
      <c r="R51" s="21"/>
      <c r="S51" s="21" t="e">
        <f>4*N51/(4*$N$49+9*$N$50+4*$N$51)</f>
        <v>#DIV/0!</v>
      </c>
      <c r="T51" s="22"/>
      <c r="U51" s="10"/>
      <c r="V51" s="88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88"/>
      <c r="AK51" s="8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</row>
    <row r="52" spans="1:91" x14ac:dyDescent="0.25">
      <c r="A52" s="9"/>
      <c r="B52" s="15"/>
      <c r="C52" s="25"/>
      <c r="D52" s="25"/>
      <c r="E52" s="26"/>
      <c r="F52" s="27"/>
      <c r="G52" s="16"/>
      <c r="H52" s="27"/>
      <c r="I52" s="25"/>
      <c r="J52" s="25"/>
      <c r="K52" s="25"/>
      <c r="L52" s="25"/>
      <c r="M52" s="28"/>
      <c r="N52" s="29"/>
      <c r="O52" s="29"/>
      <c r="P52" s="29"/>
      <c r="Q52" s="30"/>
      <c r="R52" s="30"/>
      <c r="S52" s="29"/>
      <c r="T52" s="31"/>
      <c r="U52" s="10"/>
      <c r="V52" s="88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88"/>
      <c r="AK52" s="8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</row>
    <row r="53" spans="1:91" x14ac:dyDescent="0.25">
      <c r="A53" s="9"/>
      <c r="B53" s="9"/>
      <c r="C53" s="9"/>
      <c r="D53" s="9"/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10"/>
      <c r="T53" s="10"/>
      <c r="U53" s="10"/>
      <c r="V53" s="88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88"/>
      <c r="AK53" s="8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</row>
    <row r="54" spans="1:91" x14ac:dyDescent="0.25">
      <c r="A54" s="9"/>
      <c r="B54" s="9"/>
      <c r="C54" s="9"/>
      <c r="D54" s="9"/>
      <c r="E54" s="10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10"/>
      <c r="T54" s="10"/>
      <c r="U54" s="10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88"/>
      <c r="AK54" s="8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</row>
    <row r="55" spans="1:91" x14ac:dyDescent="0.25">
      <c r="A55" s="9"/>
      <c r="B55" s="9"/>
      <c r="C55" s="9"/>
      <c r="D55" s="9"/>
      <c r="E55" s="10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10"/>
      <c r="T55" s="10"/>
      <c r="U55" s="10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06"/>
      <c r="AK55" s="8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</row>
    <row r="56" spans="1:91" x14ac:dyDescent="0.25">
      <c r="A56" s="9"/>
      <c r="B56" s="12" t="s">
        <v>16</v>
      </c>
      <c r="C56" s="177" t="s">
        <v>25</v>
      </c>
      <c r="D56" s="170"/>
      <c r="E56" s="170"/>
      <c r="F56" s="170"/>
      <c r="G56" s="170"/>
      <c r="H56" s="170"/>
      <c r="I56" s="170"/>
      <c r="J56" s="170"/>
      <c r="K56" s="170"/>
      <c r="L56" s="171"/>
      <c r="M56" s="169" t="s">
        <v>22</v>
      </c>
      <c r="N56" s="170"/>
      <c r="O56" s="170"/>
      <c r="P56" s="170"/>
      <c r="Q56" s="170"/>
      <c r="R56" s="170"/>
      <c r="S56" s="170"/>
      <c r="T56" s="171"/>
      <c r="U56" s="10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06"/>
      <c r="AK56" s="8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</row>
    <row r="57" spans="1:91" ht="15.75" x14ac:dyDescent="0.25">
      <c r="A57" s="9"/>
      <c r="B57" s="32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33"/>
      <c r="N57" s="73"/>
      <c r="O57" s="73"/>
      <c r="P57" s="73"/>
      <c r="Q57" s="11"/>
      <c r="R57" s="11"/>
      <c r="S57" s="77"/>
      <c r="T57" s="18"/>
      <c r="U57" s="10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106"/>
      <c r="AK57" s="8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</row>
    <row r="58" spans="1:91" ht="15.75" x14ac:dyDescent="0.25">
      <c r="A58" s="9"/>
      <c r="B58" s="32"/>
      <c r="C58" s="11" t="s">
        <v>23</v>
      </c>
      <c r="D58" s="11" t="s">
        <v>6</v>
      </c>
      <c r="E58" s="19" t="s">
        <v>13</v>
      </c>
      <c r="F58" s="76">
        <v>120</v>
      </c>
      <c r="G58" s="76" t="s">
        <v>14</v>
      </c>
      <c r="H58" s="76">
        <v>400</v>
      </c>
      <c r="I58" s="34" t="s">
        <v>7</v>
      </c>
      <c r="J58" s="34"/>
      <c r="K58" s="7">
        <v>0</v>
      </c>
      <c r="L58" s="73"/>
      <c r="M58" s="35"/>
      <c r="N58" s="73"/>
      <c r="O58" s="73"/>
      <c r="P58" s="73"/>
      <c r="Q58" s="11"/>
      <c r="R58" s="11"/>
      <c r="S58" s="77"/>
      <c r="T58" s="18"/>
      <c r="U58" s="10"/>
      <c r="V58" s="89"/>
      <c r="W58" s="178"/>
      <c r="X58" s="178"/>
      <c r="Y58" s="178"/>
      <c r="Z58" s="178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86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</row>
    <row r="59" spans="1:91" x14ac:dyDescent="0.25">
      <c r="A59" s="9"/>
      <c r="B59" s="13"/>
      <c r="C59" s="11"/>
      <c r="D59" s="11"/>
      <c r="E59" s="77"/>
      <c r="F59" s="11"/>
      <c r="G59" s="77"/>
      <c r="H59" s="77"/>
      <c r="I59" s="77"/>
      <c r="J59" s="77"/>
      <c r="K59" s="77"/>
      <c r="L59" s="77"/>
      <c r="M59" s="17"/>
      <c r="N59" s="77"/>
      <c r="O59" s="77"/>
      <c r="P59" s="77"/>
      <c r="Q59" s="11"/>
      <c r="R59" s="11"/>
      <c r="S59" s="77"/>
      <c r="T59" s="18"/>
      <c r="U59" s="10"/>
      <c r="V59" s="89"/>
      <c r="W59" s="106"/>
      <c r="X59" s="106"/>
      <c r="Y59" s="106"/>
      <c r="Z59" s="106"/>
      <c r="AA59" s="90"/>
      <c r="AB59" s="90"/>
      <c r="AC59" s="90"/>
      <c r="AD59" s="90"/>
      <c r="AE59" s="90"/>
      <c r="AF59" s="90"/>
      <c r="AG59" s="90"/>
      <c r="AH59" s="90"/>
      <c r="AI59" s="90"/>
      <c r="AJ59" s="106"/>
      <c r="AK59" s="86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</row>
    <row r="60" spans="1:91" x14ac:dyDescent="0.25">
      <c r="A60" s="9"/>
      <c r="B60" s="13"/>
      <c r="C60" s="11" t="s">
        <v>19</v>
      </c>
      <c r="D60" s="11" t="s">
        <v>6</v>
      </c>
      <c r="E60" s="8">
        <f>E47+K58</f>
        <v>0</v>
      </c>
      <c r="F60" s="77" t="s">
        <v>7</v>
      </c>
      <c r="G60" s="11"/>
      <c r="H60" s="11"/>
      <c r="I60" s="11"/>
      <c r="J60" s="11"/>
      <c r="K60" s="75" t="s">
        <v>17</v>
      </c>
      <c r="L60" s="77"/>
      <c r="M60" s="173" t="s">
        <v>18</v>
      </c>
      <c r="N60" s="174"/>
      <c r="O60" s="174"/>
      <c r="P60" s="75"/>
      <c r="Q60" s="75" t="s">
        <v>8</v>
      </c>
      <c r="R60" s="75"/>
      <c r="S60" s="75" t="s">
        <v>9</v>
      </c>
      <c r="T60" s="18"/>
      <c r="U60" s="10"/>
      <c r="V60" s="88"/>
      <c r="W60" s="106"/>
      <c r="X60" s="87"/>
      <c r="Y60" s="87"/>
      <c r="Z60" s="87"/>
      <c r="AA60" s="93"/>
      <c r="AB60" s="93"/>
      <c r="AC60" s="93"/>
      <c r="AD60" s="93"/>
      <c r="AE60" s="93"/>
      <c r="AF60" s="94"/>
      <c r="AG60" s="93"/>
      <c r="AH60" s="93"/>
      <c r="AI60" s="95"/>
      <c r="AJ60" s="106"/>
      <c r="AK60" s="88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</row>
    <row r="61" spans="1:91" x14ac:dyDescent="0.25">
      <c r="A61" s="9"/>
      <c r="B61" s="13"/>
      <c r="C61" s="11"/>
      <c r="D61" s="11"/>
      <c r="E61" s="77"/>
      <c r="F61" s="11"/>
      <c r="G61" s="77"/>
      <c r="H61" s="77"/>
      <c r="I61" s="77"/>
      <c r="J61" s="77"/>
      <c r="K61" s="77"/>
      <c r="L61" s="77"/>
      <c r="M61" s="17"/>
      <c r="N61" s="77"/>
      <c r="O61" s="77"/>
      <c r="P61" s="77"/>
      <c r="Q61" s="11"/>
      <c r="R61" s="11"/>
      <c r="S61" s="77"/>
      <c r="T61" s="18"/>
      <c r="U61" s="10"/>
      <c r="V61" s="89"/>
      <c r="W61" s="85"/>
      <c r="X61" s="85"/>
      <c r="Y61" s="85"/>
      <c r="Z61" s="85"/>
      <c r="AA61" s="93"/>
      <c r="AB61" s="93"/>
      <c r="AC61" s="93"/>
      <c r="AD61" s="93"/>
      <c r="AE61" s="93"/>
      <c r="AF61" s="94"/>
      <c r="AG61" s="93"/>
      <c r="AH61" s="93"/>
      <c r="AI61" s="95"/>
      <c r="AJ61" s="85"/>
      <c r="AK61" s="88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</row>
    <row r="62" spans="1:91" x14ac:dyDescent="0.25">
      <c r="A62" s="9"/>
      <c r="B62" s="13"/>
      <c r="C62" s="11" t="s">
        <v>26</v>
      </c>
      <c r="D62" s="11" t="s">
        <v>6</v>
      </c>
      <c r="E62" s="19" t="s">
        <v>13</v>
      </c>
      <c r="F62" s="8">
        <f>1.25*1.2*E33</f>
        <v>0</v>
      </c>
      <c r="G62" s="77" t="s">
        <v>14</v>
      </c>
      <c r="H62" s="8">
        <f>1.25*1.8*E33</f>
        <v>0</v>
      </c>
      <c r="I62" s="77" t="s">
        <v>10</v>
      </c>
      <c r="J62" s="11"/>
      <c r="K62" s="7">
        <v>0</v>
      </c>
      <c r="L62" s="77"/>
      <c r="M62" s="20" t="s">
        <v>11</v>
      </c>
      <c r="N62" s="8">
        <f>K62</f>
        <v>0</v>
      </c>
      <c r="O62" s="77" t="s">
        <v>10</v>
      </c>
      <c r="P62" s="77"/>
      <c r="Q62" s="21" t="e">
        <f>N62/($N$62+$N$63+$N$64)</f>
        <v>#DIV/0!</v>
      </c>
      <c r="R62" s="21"/>
      <c r="S62" s="21" t="e">
        <f>4*N62/(4*$N$62+9*$N$63+4*$N$64)</f>
        <v>#DIV/0!</v>
      </c>
      <c r="T62" s="22"/>
      <c r="U62" s="10"/>
      <c r="V62" s="89"/>
      <c r="W62" s="85"/>
      <c r="X62" s="85"/>
      <c r="Y62" s="85"/>
      <c r="Z62" s="85"/>
      <c r="AA62" s="93"/>
      <c r="AB62" s="93"/>
      <c r="AC62" s="93"/>
      <c r="AD62" s="93"/>
      <c r="AE62" s="93"/>
      <c r="AF62" s="94"/>
      <c r="AG62" s="93"/>
      <c r="AH62" s="93"/>
      <c r="AI62" s="95"/>
      <c r="AJ62" s="85"/>
      <c r="AK62" s="88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</row>
    <row r="63" spans="1:91" x14ac:dyDescent="0.25">
      <c r="A63" s="9"/>
      <c r="B63" s="13"/>
      <c r="C63" s="11"/>
      <c r="D63" s="11"/>
      <c r="E63" s="19"/>
      <c r="F63" s="23"/>
      <c r="G63" s="77"/>
      <c r="H63" s="24"/>
      <c r="I63" s="77"/>
      <c r="J63" s="77"/>
      <c r="K63" s="77"/>
      <c r="L63" s="77"/>
      <c r="M63" s="20" t="s">
        <v>12</v>
      </c>
      <c r="N63" s="8">
        <f>K64</f>
        <v>0</v>
      </c>
      <c r="O63" s="77" t="s">
        <v>10</v>
      </c>
      <c r="P63" s="77"/>
      <c r="Q63" s="21" t="e">
        <f>N63/($N$62+$N$63+$N$64)</f>
        <v>#DIV/0!</v>
      </c>
      <c r="R63" s="21"/>
      <c r="S63" s="21" t="e">
        <f>9*N63/(4*$N$62+9*$N$63+4*$N$64)</f>
        <v>#DIV/0!</v>
      </c>
      <c r="T63" s="22"/>
      <c r="U63" s="10"/>
      <c r="V63" s="89"/>
      <c r="W63" s="85"/>
      <c r="X63" s="85"/>
      <c r="Y63" s="85"/>
      <c r="Z63" s="85"/>
      <c r="AA63" s="93"/>
      <c r="AB63" s="93"/>
      <c r="AC63" s="93"/>
      <c r="AD63" s="93"/>
      <c r="AE63" s="93"/>
      <c r="AF63" s="94"/>
      <c r="AG63" s="93"/>
      <c r="AH63" s="93"/>
      <c r="AI63" s="95"/>
      <c r="AJ63" s="85"/>
      <c r="AK63" s="88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</row>
    <row r="64" spans="1:91" x14ac:dyDescent="0.25">
      <c r="A64" s="9"/>
      <c r="B64" s="13"/>
      <c r="C64" s="11" t="s">
        <v>27</v>
      </c>
      <c r="D64" s="11" t="s">
        <v>6</v>
      </c>
      <c r="E64" s="19" t="s">
        <v>13</v>
      </c>
      <c r="F64" s="8">
        <f>(0.15*E60)/9</f>
        <v>0</v>
      </c>
      <c r="G64" s="77" t="s">
        <v>14</v>
      </c>
      <c r="H64" s="8">
        <f>(0.35*E60)/9</f>
        <v>0</v>
      </c>
      <c r="I64" s="77" t="s">
        <v>10</v>
      </c>
      <c r="J64" s="11"/>
      <c r="K64" s="7">
        <v>0</v>
      </c>
      <c r="L64" s="77"/>
      <c r="M64" s="20" t="s">
        <v>15</v>
      </c>
      <c r="N64" s="8">
        <f>(E60-4*N62-9*N63)/4</f>
        <v>0</v>
      </c>
      <c r="O64" s="77" t="s">
        <v>10</v>
      </c>
      <c r="P64" s="77"/>
      <c r="Q64" s="21" t="e">
        <f>N64/($N$62+$N$63+$N$64)</f>
        <v>#DIV/0!</v>
      </c>
      <c r="R64" s="21"/>
      <c r="S64" s="21" t="e">
        <f>4*N64/(4*$N$62+9*$N$63+4*$N$64)</f>
        <v>#DIV/0!</v>
      </c>
      <c r="T64" s="22"/>
      <c r="U64" s="10"/>
      <c r="V64" s="89"/>
      <c r="W64" s="85"/>
      <c r="X64" s="85"/>
      <c r="Y64" s="87"/>
      <c r="Z64" s="87"/>
      <c r="AA64" s="93"/>
      <c r="AB64" s="93"/>
      <c r="AC64" s="93"/>
      <c r="AD64" s="93"/>
      <c r="AE64" s="93"/>
      <c r="AF64" s="94"/>
      <c r="AG64" s="93"/>
      <c r="AH64" s="93"/>
      <c r="AI64" s="93"/>
      <c r="AJ64" s="85"/>
      <c r="AK64" s="86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</row>
    <row r="65" spans="1:91" x14ac:dyDescent="0.25">
      <c r="A65" s="9"/>
      <c r="B65" s="15"/>
      <c r="C65" s="25"/>
      <c r="D65" s="25"/>
      <c r="E65" s="26"/>
      <c r="F65" s="27"/>
      <c r="G65" s="16"/>
      <c r="H65" s="27"/>
      <c r="I65" s="25"/>
      <c r="J65" s="25"/>
      <c r="K65" s="25"/>
      <c r="L65" s="25"/>
      <c r="M65" s="28"/>
      <c r="N65" s="29"/>
      <c r="O65" s="29"/>
      <c r="P65" s="29"/>
      <c r="Q65" s="30"/>
      <c r="R65" s="30"/>
      <c r="S65" s="29"/>
      <c r="T65" s="31"/>
      <c r="U65" s="10"/>
      <c r="V65" s="89"/>
      <c r="W65" s="85"/>
      <c r="X65" s="85"/>
      <c r="Y65" s="87"/>
      <c r="Z65" s="87"/>
      <c r="AA65" s="93"/>
      <c r="AB65" s="93"/>
      <c r="AC65" s="93"/>
      <c r="AD65" s="93"/>
      <c r="AE65" s="93"/>
      <c r="AF65" s="94"/>
      <c r="AG65" s="93"/>
      <c r="AH65" s="93"/>
      <c r="AI65" s="95"/>
      <c r="AJ65" s="85"/>
      <c r="AK65" s="88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</row>
    <row r="66" spans="1:91" x14ac:dyDescent="0.25">
      <c r="A66" s="9"/>
      <c r="B66" s="11"/>
      <c r="C66" s="11"/>
      <c r="D66" s="11"/>
      <c r="E66" s="19"/>
      <c r="F66" s="24"/>
      <c r="G66" s="24"/>
      <c r="H66" s="24"/>
      <c r="I66" s="11"/>
      <c r="J66" s="11"/>
      <c r="K66" s="11"/>
      <c r="L66" s="11"/>
      <c r="M66" s="36"/>
      <c r="N66" s="77"/>
      <c r="O66" s="77"/>
      <c r="P66" s="77"/>
      <c r="Q66" s="11"/>
      <c r="R66" s="11"/>
      <c r="S66" s="77"/>
      <c r="T66" s="77"/>
      <c r="U66" s="10"/>
      <c r="V66" s="89"/>
      <c r="W66" s="85"/>
      <c r="X66" s="85"/>
      <c r="Y66" s="85"/>
      <c r="Z66" s="85"/>
      <c r="AA66" s="93"/>
      <c r="AB66" s="93"/>
      <c r="AC66" s="93"/>
      <c r="AD66" s="93"/>
      <c r="AE66" s="93"/>
      <c r="AF66" s="94"/>
      <c r="AG66" s="93"/>
      <c r="AH66" s="93"/>
      <c r="AI66" s="93"/>
      <c r="AJ66" s="85"/>
      <c r="AK66" s="86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</row>
    <row r="67" spans="1:91" x14ac:dyDescent="0.25">
      <c r="A67" s="9"/>
      <c r="B67" s="11"/>
      <c r="C67" s="11"/>
      <c r="D67" s="11"/>
      <c r="E67" s="19"/>
      <c r="F67" s="24"/>
      <c r="G67" s="77"/>
      <c r="H67" s="24"/>
      <c r="I67" s="11"/>
      <c r="J67" s="11"/>
      <c r="K67" s="11"/>
      <c r="L67" s="11"/>
      <c r="M67" s="36"/>
      <c r="N67" s="77"/>
      <c r="O67" s="77"/>
      <c r="P67" s="77"/>
      <c r="Q67" s="11"/>
      <c r="R67" s="11"/>
      <c r="S67" s="77"/>
      <c r="T67" s="77"/>
      <c r="U67" s="10"/>
      <c r="V67" s="89"/>
      <c r="W67" s="85"/>
      <c r="X67" s="85"/>
      <c r="Y67" s="87"/>
      <c r="Z67" s="87"/>
      <c r="AA67" s="93"/>
      <c r="AB67" s="93"/>
      <c r="AC67" s="93"/>
      <c r="AD67" s="93"/>
      <c r="AE67" s="93"/>
      <c r="AF67" s="94"/>
      <c r="AG67" s="93"/>
      <c r="AH67" s="93"/>
      <c r="AI67" s="95"/>
      <c r="AJ67" s="86"/>
      <c r="AK67" s="88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</row>
    <row r="68" spans="1:91" x14ac:dyDescent="0.25">
      <c r="A68" s="9"/>
      <c r="B68" s="11"/>
      <c r="C68" s="11"/>
      <c r="D68" s="11"/>
      <c r="E68" s="19"/>
      <c r="F68" s="24"/>
      <c r="G68" s="77"/>
      <c r="H68" s="24"/>
      <c r="I68" s="11"/>
      <c r="J68" s="11"/>
      <c r="K68" s="11"/>
      <c r="L68" s="11"/>
      <c r="M68" s="36"/>
      <c r="N68" s="77"/>
      <c r="O68" s="77"/>
      <c r="P68" s="77"/>
      <c r="Q68" s="11"/>
      <c r="R68" s="11"/>
      <c r="S68" s="77"/>
      <c r="T68" s="77"/>
      <c r="U68" s="10"/>
      <c r="V68" s="89"/>
      <c r="W68" s="85"/>
      <c r="X68" s="85"/>
      <c r="Y68" s="87"/>
      <c r="Z68" s="87"/>
      <c r="AA68" s="93"/>
      <c r="AB68" s="93"/>
      <c r="AC68" s="93"/>
      <c r="AD68" s="93"/>
      <c r="AE68" s="93"/>
      <c r="AF68" s="94"/>
      <c r="AG68" s="93"/>
      <c r="AH68" s="93"/>
      <c r="AI68" s="93"/>
      <c r="AJ68" s="86"/>
      <c r="AK68" s="86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</row>
    <row r="69" spans="1:91" x14ac:dyDescent="0.25">
      <c r="A69" s="9"/>
      <c r="B69" s="12" t="s">
        <v>31</v>
      </c>
      <c r="C69" s="169" t="s">
        <v>21</v>
      </c>
      <c r="D69" s="170"/>
      <c r="E69" s="170"/>
      <c r="F69" s="170"/>
      <c r="G69" s="170"/>
      <c r="H69" s="170"/>
      <c r="I69" s="170"/>
      <c r="J69" s="170"/>
      <c r="K69" s="170"/>
      <c r="L69" s="171"/>
      <c r="M69" s="169" t="s">
        <v>22</v>
      </c>
      <c r="N69" s="170"/>
      <c r="O69" s="170"/>
      <c r="P69" s="170"/>
      <c r="Q69" s="170"/>
      <c r="R69" s="170"/>
      <c r="S69" s="170"/>
      <c r="T69" s="171"/>
      <c r="U69" s="10"/>
      <c r="V69" s="89"/>
      <c r="W69" s="85"/>
      <c r="X69" s="85"/>
      <c r="Y69" s="87"/>
      <c r="Z69" s="87"/>
      <c r="AA69" s="93"/>
      <c r="AB69" s="93"/>
      <c r="AC69" s="93"/>
      <c r="AD69" s="93"/>
      <c r="AE69" s="93"/>
      <c r="AF69" s="94"/>
      <c r="AG69" s="93"/>
      <c r="AH69" s="93"/>
      <c r="AI69" s="95"/>
      <c r="AJ69" s="86"/>
      <c r="AK69" s="88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</row>
    <row r="70" spans="1:91" ht="15.75" x14ac:dyDescent="0.25">
      <c r="A70" s="9"/>
      <c r="B70" s="32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33"/>
      <c r="N70" s="73"/>
      <c r="O70" s="73"/>
      <c r="P70" s="73"/>
      <c r="Q70" s="11"/>
      <c r="R70" s="11"/>
      <c r="S70" s="77"/>
      <c r="T70" s="18"/>
      <c r="U70" s="10"/>
      <c r="V70" s="88"/>
      <c r="W70" s="86"/>
      <c r="X70" s="81"/>
      <c r="Y70" s="87"/>
      <c r="Z70" s="87"/>
      <c r="AA70" s="91"/>
      <c r="AB70" s="91"/>
      <c r="AC70" s="91"/>
      <c r="AD70" s="91"/>
      <c r="AE70" s="93"/>
      <c r="AF70" s="94"/>
      <c r="AG70" s="91"/>
      <c r="AH70" s="91"/>
      <c r="AI70" s="91"/>
      <c r="AJ70" s="81"/>
      <c r="AK70" s="81"/>
      <c r="AL70" s="82"/>
      <c r="AM70" s="82"/>
      <c r="AN70" s="82"/>
      <c r="AO70" s="82"/>
      <c r="AP70" s="82"/>
      <c r="AQ70" s="9"/>
      <c r="AR70" s="9"/>
      <c r="AS70" s="9"/>
      <c r="AT70" s="9"/>
      <c r="AU70" s="9"/>
      <c r="AV70" s="9"/>
      <c r="AW70" s="9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</row>
    <row r="71" spans="1:91" ht="15.75" x14ac:dyDescent="0.25">
      <c r="A71" s="9"/>
      <c r="B71" s="32"/>
      <c r="C71" s="11" t="s">
        <v>24</v>
      </c>
      <c r="D71" s="11" t="s">
        <v>6</v>
      </c>
      <c r="E71" s="19" t="s">
        <v>13</v>
      </c>
      <c r="F71" s="76">
        <v>200</v>
      </c>
      <c r="G71" s="76" t="s">
        <v>14</v>
      </c>
      <c r="H71" s="76">
        <v>750</v>
      </c>
      <c r="I71" s="34" t="s">
        <v>7</v>
      </c>
      <c r="J71" s="34"/>
      <c r="K71" s="7">
        <v>0</v>
      </c>
      <c r="L71" s="73"/>
      <c r="M71" s="35"/>
      <c r="N71" s="73"/>
      <c r="O71" s="73"/>
      <c r="P71" s="73"/>
      <c r="Q71" s="11"/>
      <c r="R71" s="11"/>
      <c r="S71" s="77"/>
      <c r="T71" s="18"/>
      <c r="U71" s="10"/>
      <c r="V71" s="88"/>
      <c r="W71" s="86"/>
      <c r="X71" s="81"/>
      <c r="Y71" s="87"/>
      <c r="Z71" s="87"/>
      <c r="AA71" s="91"/>
      <c r="AB71" s="91"/>
      <c r="AC71" s="91"/>
      <c r="AD71" s="91"/>
      <c r="AE71" s="93"/>
      <c r="AF71" s="94"/>
      <c r="AG71" s="91"/>
      <c r="AH71" s="91"/>
      <c r="AI71" s="91"/>
      <c r="AJ71" s="81"/>
      <c r="AK71" s="81"/>
      <c r="AL71" s="82"/>
      <c r="AM71" s="11"/>
      <c r="AN71" s="11"/>
      <c r="AO71" s="83"/>
      <c r="AP71" s="83"/>
      <c r="AQ71" s="9"/>
      <c r="AR71" s="9"/>
      <c r="AS71" s="9"/>
      <c r="AT71" s="9"/>
      <c r="AU71" s="9"/>
      <c r="AV71" s="9"/>
      <c r="AW71" s="9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</row>
    <row r="72" spans="1:91" ht="15.75" x14ac:dyDescent="0.25">
      <c r="A72" s="9"/>
      <c r="B72" s="13"/>
      <c r="C72" s="11"/>
      <c r="D72" s="11"/>
      <c r="E72" s="77"/>
      <c r="F72" s="11"/>
      <c r="G72" s="77"/>
      <c r="H72" s="77"/>
      <c r="I72" s="77"/>
      <c r="J72" s="77"/>
      <c r="K72" s="77"/>
      <c r="L72" s="77"/>
      <c r="M72" s="17"/>
      <c r="N72" s="77"/>
      <c r="O72" s="77"/>
      <c r="P72" s="77"/>
      <c r="Q72" s="11"/>
      <c r="R72" s="11"/>
      <c r="S72" s="77"/>
      <c r="T72" s="18"/>
      <c r="U72" s="10"/>
      <c r="V72" s="88"/>
      <c r="W72" s="86"/>
      <c r="X72" s="81"/>
      <c r="Y72" s="87"/>
      <c r="Z72" s="87"/>
      <c r="AA72" s="94"/>
      <c r="AB72" s="94"/>
      <c r="AC72" s="94"/>
      <c r="AD72" s="91"/>
      <c r="AE72" s="93"/>
      <c r="AF72" s="94"/>
      <c r="AG72" s="91"/>
      <c r="AH72" s="91"/>
      <c r="AI72" s="91"/>
      <c r="AJ72" s="81"/>
      <c r="AK72" s="81"/>
      <c r="AL72" s="82"/>
      <c r="AM72" s="11"/>
      <c r="AN72" s="11"/>
      <c r="AO72" s="83"/>
      <c r="AP72" s="83"/>
      <c r="AQ72" s="9"/>
      <c r="AR72" s="9"/>
      <c r="AS72" s="9"/>
      <c r="AT72" s="9"/>
      <c r="AU72" s="9"/>
      <c r="AV72" s="9"/>
      <c r="AW72" s="9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</row>
    <row r="73" spans="1:91" x14ac:dyDescent="0.25">
      <c r="A73" s="9"/>
      <c r="B73" s="13"/>
      <c r="C73" s="11" t="s">
        <v>19</v>
      </c>
      <c r="D73" s="11" t="s">
        <v>6</v>
      </c>
      <c r="E73" s="8">
        <f>E47-K71</f>
        <v>0</v>
      </c>
      <c r="F73" s="77" t="s">
        <v>7</v>
      </c>
      <c r="G73" s="11"/>
      <c r="H73" s="11"/>
      <c r="I73" s="11"/>
      <c r="J73" s="11"/>
      <c r="K73" s="75" t="s">
        <v>17</v>
      </c>
      <c r="L73" s="77"/>
      <c r="M73" s="173" t="s">
        <v>18</v>
      </c>
      <c r="N73" s="174"/>
      <c r="O73" s="174"/>
      <c r="P73" s="75"/>
      <c r="Q73" s="75" t="s">
        <v>8</v>
      </c>
      <c r="R73" s="75"/>
      <c r="S73" s="75" t="s">
        <v>9</v>
      </c>
      <c r="T73" s="18"/>
      <c r="U73" s="9"/>
      <c r="V73" s="89"/>
      <c r="W73" s="86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77"/>
      <c r="AM73" s="11"/>
      <c r="AN73" s="11"/>
      <c r="AO73" s="77"/>
      <c r="AP73" s="77"/>
      <c r="AQ73" s="9"/>
      <c r="AR73" s="9"/>
      <c r="AS73" s="9"/>
      <c r="AT73" s="9"/>
      <c r="AU73" s="9"/>
      <c r="AV73" s="9"/>
      <c r="AW73" s="9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</row>
    <row r="74" spans="1:91" x14ac:dyDescent="0.25">
      <c r="A74" s="9"/>
      <c r="B74" s="13"/>
      <c r="C74" s="11"/>
      <c r="D74" s="11"/>
      <c r="E74" s="77"/>
      <c r="F74" s="11"/>
      <c r="G74" s="77"/>
      <c r="H74" s="77"/>
      <c r="I74" s="77"/>
      <c r="J74" s="77"/>
      <c r="K74" s="77"/>
      <c r="L74" s="77"/>
      <c r="M74" s="17"/>
      <c r="N74" s="77"/>
      <c r="O74" s="77"/>
      <c r="P74" s="77"/>
      <c r="Q74" s="11"/>
      <c r="R74" s="11"/>
      <c r="S74" s="77"/>
      <c r="T74" s="18"/>
      <c r="U74" s="9"/>
      <c r="V74" s="89"/>
      <c r="W74" s="86"/>
      <c r="X74" s="81"/>
      <c r="Y74" s="81"/>
      <c r="Z74" s="81"/>
      <c r="AA74" s="91"/>
      <c r="AB74" s="81"/>
      <c r="AC74" s="81"/>
      <c r="AD74" s="81"/>
      <c r="AE74" s="81"/>
      <c r="AF74" s="81"/>
      <c r="AG74" s="81"/>
      <c r="AH74" s="81"/>
      <c r="AI74" s="168"/>
      <c r="AJ74" s="168"/>
      <c r="AK74" s="168"/>
      <c r="AL74" s="75"/>
      <c r="AM74" s="75"/>
      <c r="AN74" s="75"/>
      <c r="AO74" s="75"/>
      <c r="AP74" s="77"/>
      <c r="AQ74" s="9"/>
      <c r="AR74" s="9"/>
      <c r="AS74" s="9"/>
      <c r="AT74" s="9"/>
      <c r="AU74" s="9"/>
      <c r="AV74" s="9"/>
      <c r="AW74" s="9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</row>
    <row r="75" spans="1:91" x14ac:dyDescent="0.25">
      <c r="A75" s="9"/>
      <c r="B75" s="13"/>
      <c r="C75" s="11" t="s">
        <v>26</v>
      </c>
      <c r="D75" s="11" t="s">
        <v>6</v>
      </c>
      <c r="E75" s="19" t="s">
        <v>13</v>
      </c>
      <c r="F75" s="8">
        <f>1.25*1.8*E33</f>
        <v>0</v>
      </c>
      <c r="G75" s="77" t="s">
        <v>14</v>
      </c>
      <c r="H75" s="8">
        <f>1.25*2*E33</f>
        <v>0</v>
      </c>
      <c r="I75" s="77" t="s">
        <v>10</v>
      </c>
      <c r="J75" s="11"/>
      <c r="K75" s="7">
        <v>0</v>
      </c>
      <c r="L75" s="77"/>
      <c r="M75" s="20" t="s">
        <v>11</v>
      </c>
      <c r="N75" s="8">
        <f>K75</f>
        <v>0</v>
      </c>
      <c r="O75" s="77" t="s">
        <v>10</v>
      </c>
      <c r="P75" s="77"/>
      <c r="Q75" s="21" t="e">
        <f>N75/($N$75+$N$76+$N$77)</f>
        <v>#DIV/0!</v>
      </c>
      <c r="R75" s="21"/>
      <c r="S75" s="21" t="e">
        <f>4*N75/(4*$N$75+9*$N$76+4*$N$77)</f>
        <v>#DIV/0!</v>
      </c>
      <c r="T75" s="22"/>
      <c r="U75" s="9"/>
      <c r="V75" s="89"/>
      <c r="W75" s="86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77"/>
      <c r="AM75" s="11"/>
      <c r="AN75" s="11"/>
      <c r="AO75" s="77"/>
      <c r="AP75" s="77"/>
      <c r="AQ75" s="9"/>
      <c r="AR75" s="9"/>
      <c r="AS75" s="9"/>
      <c r="AT75" s="9"/>
      <c r="AU75" s="9"/>
      <c r="AV75" s="9"/>
      <c r="AW75" s="9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</row>
    <row r="76" spans="1:91" x14ac:dyDescent="0.25">
      <c r="A76" s="9"/>
      <c r="B76" s="13"/>
      <c r="C76" s="11"/>
      <c r="D76" s="11"/>
      <c r="E76" s="19"/>
      <c r="F76" s="23"/>
      <c r="G76" s="77"/>
      <c r="H76" s="24"/>
      <c r="I76" s="77"/>
      <c r="J76" s="77"/>
      <c r="K76" s="77"/>
      <c r="L76" s="77"/>
      <c r="M76" s="20" t="s">
        <v>12</v>
      </c>
      <c r="N76" s="8">
        <f>K77</f>
        <v>0</v>
      </c>
      <c r="O76" s="77" t="s">
        <v>10</v>
      </c>
      <c r="P76" s="77"/>
      <c r="Q76" s="21" t="e">
        <f>N76/($N$75+$N$76+$N$77)</f>
        <v>#DIV/0!</v>
      </c>
      <c r="R76" s="21"/>
      <c r="S76" s="21" t="e">
        <f>9*N76/(4*$N$75+9*$N$76+4*$N$77)</f>
        <v>#DIV/0!</v>
      </c>
      <c r="T76" s="22"/>
      <c r="U76" s="9"/>
      <c r="V76" s="9"/>
      <c r="W76" s="10"/>
      <c r="X76" s="83"/>
      <c r="Y76" s="83"/>
      <c r="Z76" s="83"/>
      <c r="AA76" s="83"/>
      <c r="AB76" s="8"/>
      <c r="AC76" s="83"/>
      <c r="AD76" s="8"/>
      <c r="AE76" s="83"/>
      <c r="AF76" s="83"/>
      <c r="AG76" s="37"/>
      <c r="AH76" s="83"/>
      <c r="AI76" s="83"/>
      <c r="AJ76" s="8"/>
      <c r="AK76" s="83"/>
      <c r="AL76" s="77"/>
      <c r="AM76" s="21"/>
      <c r="AN76" s="21"/>
      <c r="AO76" s="21"/>
      <c r="AP76" s="21"/>
      <c r="AQ76" s="9"/>
      <c r="AR76" s="9"/>
      <c r="AS76" s="9"/>
      <c r="AT76" s="9"/>
      <c r="AU76" s="9"/>
      <c r="AV76" s="9"/>
      <c r="AW76" s="9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</row>
    <row r="77" spans="1:91" x14ac:dyDescent="0.25">
      <c r="A77" s="9"/>
      <c r="B77" s="13"/>
      <c r="C77" s="11" t="s">
        <v>27</v>
      </c>
      <c r="D77" s="11" t="s">
        <v>6</v>
      </c>
      <c r="E77" s="19" t="s">
        <v>13</v>
      </c>
      <c r="F77" s="8">
        <f>(0.15*E73)/9</f>
        <v>0</v>
      </c>
      <c r="G77" s="77" t="s">
        <v>14</v>
      </c>
      <c r="H77" s="8">
        <f>(0.35*E73)/9</f>
        <v>0</v>
      </c>
      <c r="I77" s="77" t="s">
        <v>10</v>
      </c>
      <c r="J77" s="11"/>
      <c r="K77" s="7">
        <v>0</v>
      </c>
      <c r="L77" s="77"/>
      <c r="M77" s="20" t="s">
        <v>15</v>
      </c>
      <c r="N77" s="8">
        <f>(E73-4*N75-9*N76)/4</f>
        <v>0</v>
      </c>
      <c r="O77" s="77" t="s">
        <v>10</v>
      </c>
      <c r="P77" s="77"/>
      <c r="Q77" s="21" t="e">
        <f>N77/($N$75+$N$76+$N$77)</f>
        <v>#DIV/0!</v>
      </c>
      <c r="R77" s="21"/>
      <c r="S77" s="21" t="e">
        <f>4*N77/(4*$N$75+9*$N$76+4*$N$77)</f>
        <v>#DIV/0!</v>
      </c>
      <c r="T77" s="22"/>
      <c r="U77" s="9"/>
      <c r="V77" s="9"/>
      <c r="W77" s="10"/>
      <c r="X77" s="83"/>
      <c r="Y77" s="83"/>
      <c r="Z77" s="83"/>
      <c r="AA77" s="83"/>
      <c r="AB77" s="24"/>
      <c r="AC77" s="83"/>
      <c r="AD77" s="24"/>
      <c r="AE77" s="83"/>
      <c r="AF77" s="83"/>
      <c r="AG77" s="83"/>
      <c r="AH77" s="83"/>
      <c r="AI77" s="83"/>
      <c r="AJ77" s="8"/>
      <c r="AK77" s="83"/>
      <c r="AL77" s="77"/>
      <c r="AM77" s="21"/>
      <c r="AN77" s="21"/>
      <c r="AO77" s="21"/>
      <c r="AP77" s="21"/>
      <c r="AQ77" s="9"/>
      <c r="AR77" s="9"/>
      <c r="AS77" s="9"/>
      <c r="AT77" s="9"/>
      <c r="AU77" s="9"/>
      <c r="AV77" s="9"/>
      <c r="AW77" s="9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</row>
    <row r="78" spans="1:91" x14ac:dyDescent="0.25">
      <c r="A78" s="9"/>
      <c r="B78" s="15"/>
      <c r="C78" s="25"/>
      <c r="D78" s="25"/>
      <c r="E78" s="26"/>
      <c r="F78" s="27"/>
      <c r="G78" s="16"/>
      <c r="H78" s="27"/>
      <c r="I78" s="25"/>
      <c r="J78" s="25"/>
      <c r="K78" s="25"/>
      <c r="L78" s="25"/>
      <c r="M78" s="28"/>
      <c r="N78" s="29"/>
      <c r="O78" s="29"/>
      <c r="P78" s="29"/>
      <c r="Q78" s="30"/>
      <c r="R78" s="30"/>
      <c r="S78" s="29"/>
      <c r="T78" s="31"/>
      <c r="U78" s="10"/>
      <c r="V78" s="9"/>
      <c r="W78" s="10"/>
      <c r="X78" s="83"/>
      <c r="Y78" s="83"/>
      <c r="Z78" s="83"/>
      <c r="AA78" s="83"/>
      <c r="AB78" s="8"/>
      <c r="AC78" s="83"/>
      <c r="AD78" s="8"/>
      <c r="AE78" s="83"/>
      <c r="AF78" s="83"/>
      <c r="AG78" s="37"/>
      <c r="AH78" s="83"/>
      <c r="AI78" s="83"/>
      <c r="AJ78" s="8"/>
      <c r="AK78" s="83"/>
      <c r="AL78" s="77"/>
      <c r="AM78" s="21"/>
      <c r="AN78" s="21"/>
      <c r="AO78" s="21"/>
      <c r="AP78" s="21"/>
      <c r="AQ78" s="9"/>
      <c r="AR78" s="9"/>
      <c r="AS78" s="9"/>
      <c r="AT78" s="9"/>
      <c r="AU78" s="9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</row>
    <row r="79" spans="1:91" x14ac:dyDescent="0.25">
      <c r="A79" s="9"/>
      <c r="B79" s="11"/>
      <c r="C79" s="11"/>
      <c r="D79" s="11"/>
      <c r="E79" s="19"/>
      <c r="F79" s="23"/>
      <c r="G79" s="77"/>
      <c r="H79" s="24"/>
      <c r="I79" s="77"/>
      <c r="J79" s="77"/>
      <c r="K79" s="77"/>
      <c r="L79" s="77"/>
      <c r="M79" s="36"/>
      <c r="N79" s="37"/>
      <c r="O79" s="77"/>
      <c r="P79" s="77"/>
      <c r="Q79" s="9"/>
      <c r="R79" s="9"/>
      <c r="S79" s="10"/>
      <c r="T79" s="10"/>
      <c r="U79" s="10"/>
      <c r="V79" s="9"/>
      <c r="W79" s="10"/>
      <c r="X79" s="83"/>
      <c r="Y79" s="83"/>
      <c r="Z79" s="83"/>
      <c r="AA79" s="85"/>
      <c r="AB79" s="85"/>
      <c r="AC79" s="85"/>
      <c r="AD79" s="85"/>
      <c r="AE79" s="85"/>
      <c r="AF79" s="2"/>
      <c r="AG79" s="84"/>
      <c r="AH79" s="84"/>
      <c r="AI79" s="10"/>
      <c r="AJ79" s="83"/>
      <c r="AK79" s="83"/>
      <c r="AL79" s="77"/>
      <c r="AM79" s="11"/>
      <c r="AN79" s="11"/>
      <c r="AO79" s="77"/>
      <c r="AP79" s="77"/>
      <c r="AQ79" s="9"/>
      <c r="AR79" s="9"/>
      <c r="AS79" s="9"/>
      <c r="AT79" s="9"/>
      <c r="AU79" s="9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</row>
    <row r="80" spans="1:91" x14ac:dyDescent="0.25">
      <c r="A80" s="9"/>
      <c r="B80" s="11"/>
      <c r="C80" s="11"/>
      <c r="D80" s="11"/>
      <c r="E80" s="19"/>
      <c r="F80" s="8"/>
      <c r="G80" s="77"/>
      <c r="H80" s="8"/>
      <c r="I80" s="77"/>
      <c r="J80" s="11"/>
      <c r="K80" s="37"/>
      <c r="L80" s="77"/>
      <c r="M80" s="36"/>
      <c r="N80" s="37"/>
      <c r="O80" s="77"/>
      <c r="P80" s="77"/>
      <c r="Q80" s="9"/>
      <c r="R80" s="9"/>
      <c r="S80" s="10"/>
      <c r="T80" s="10"/>
      <c r="U80" s="10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</row>
    <row r="81" spans="1:91" x14ac:dyDescent="0.25">
      <c r="A81" s="9"/>
      <c r="B81" s="11"/>
      <c r="C81" s="11"/>
      <c r="D81" s="11"/>
      <c r="E81" s="19"/>
      <c r="F81" s="24"/>
      <c r="G81" s="77"/>
      <c r="H81" s="24"/>
      <c r="I81" s="11"/>
      <c r="J81" s="11"/>
      <c r="K81" s="11"/>
      <c r="L81" s="11"/>
      <c r="M81" s="36"/>
      <c r="N81" s="77"/>
      <c r="O81" s="77"/>
      <c r="P81" s="77"/>
      <c r="Q81" s="9"/>
      <c r="R81" s="9"/>
      <c r="S81" s="10"/>
      <c r="T81" s="10"/>
      <c r="U81" s="10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</row>
    <row r="82" spans="1:91" x14ac:dyDescent="0.25">
      <c r="A82" s="9"/>
      <c r="B82" s="11"/>
      <c r="C82" s="11"/>
      <c r="D82" s="11"/>
      <c r="E82" s="77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9"/>
      <c r="R82" s="9"/>
      <c r="S82" s="10"/>
      <c r="T82" s="10"/>
      <c r="U82" s="10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</row>
    <row r="83" spans="1:91" x14ac:dyDescent="0.25">
      <c r="A83" s="9"/>
      <c r="B83" s="11"/>
      <c r="C83" s="11"/>
      <c r="D83" s="11"/>
      <c r="E83" s="77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9"/>
      <c r="R83" s="9"/>
      <c r="S83" s="10"/>
      <c r="T83" s="10"/>
      <c r="U83" s="10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</row>
    <row r="84" spans="1:91" x14ac:dyDescent="0.25">
      <c r="A84" s="9"/>
      <c r="B84" s="9"/>
      <c r="C84" s="9"/>
      <c r="D84" s="9"/>
      <c r="E84" s="1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0"/>
      <c r="T84" s="10"/>
      <c r="U84" s="10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</row>
    <row r="85" spans="1:91" x14ac:dyDescent="0.25">
      <c r="A85" s="9"/>
      <c r="B85" s="9"/>
      <c r="C85" s="9"/>
      <c r="D85" s="9"/>
      <c r="E85" s="10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0"/>
      <c r="T85" s="10"/>
      <c r="U85" s="10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</row>
    <row r="86" spans="1:91" x14ac:dyDescent="0.25">
      <c r="A86" s="9"/>
      <c r="B86" s="9"/>
      <c r="C86" s="9"/>
      <c r="D86" s="9"/>
      <c r="E86" s="10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0"/>
      <c r="T86" s="10"/>
      <c r="U86" s="10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</row>
    <row r="87" spans="1:91" x14ac:dyDescent="0.25">
      <c r="A87" s="9"/>
      <c r="B87" s="9"/>
      <c r="C87" s="9"/>
      <c r="D87" s="9"/>
      <c r="E87" s="10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0"/>
      <c r="T87" s="10"/>
      <c r="U87" s="10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</row>
    <row r="88" spans="1:91" x14ac:dyDescent="0.25">
      <c r="A88" s="9"/>
      <c r="B88" s="9"/>
      <c r="C88" s="9"/>
      <c r="D88" s="9"/>
      <c r="E88" s="10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0"/>
      <c r="T88" s="10"/>
      <c r="U88" s="10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</row>
    <row r="89" spans="1:91" x14ac:dyDescent="0.25">
      <c r="A89" s="9"/>
      <c r="B89" s="9"/>
      <c r="C89" s="9"/>
      <c r="D89" s="9"/>
      <c r="E89" s="10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0"/>
      <c r="T89" s="10"/>
      <c r="U89" s="10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</row>
    <row r="90" spans="1:91" x14ac:dyDescent="0.25">
      <c r="A90" s="9"/>
      <c r="B90" s="9"/>
      <c r="C90" s="9"/>
      <c r="D90" s="9"/>
      <c r="E90" s="10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0"/>
      <c r="T90" s="10"/>
      <c r="U90" s="10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</row>
    <row r="91" spans="1:91" x14ac:dyDescent="0.25">
      <c r="A91" s="9"/>
      <c r="B91" s="9"/>
      <c r="C91" s="9"/>
      <c r="D91" s="9"/>
      <c r="E91" s="1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0"/>
      <c r="T91" s="10"/>
      <c r="U91" s="10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</row>
    <row r="92" spans="1:91" x14ac:dyDescent="0.25">
      <c r="A92" s="9"/>
      <c r="B92" s="9"/>
      <c r="C92" s="9"/>
      <c r="D92" s="9"/>
      <c r="E92" s="10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0"/>
      <c r="T92" s="10"/>
      <c r="U92" s="10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</row>
    <row r="93" spans="1:91" x14ac:dyDescent="0.25">
      <c r="A93" s="9"/>
      <c r="B93" s="9"/>
      <c r="C93" s="9"/>
      <c r="D93" s="9"/>
      <c r="E93" s="10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0"/>
      <c r="T93" s="10"/>
      <c r="U93" s="10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</row>
    <row r="94" spans="1:91" x14ac:dyDescent="0.25">
      <c r="A94" s="9"/>
      <c r="B94" s="9"/>
      <c r="C94" s="9"/>
      <c r="D94" s="9"/>
      <c r="E94" s="10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0"/>
      <c r="T94" s="10"/>
      <c r="U94" s="10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</row>
    <row r="95" spans="1:91" x14ac:dyDescent="0.25">
      <c r="A95" s="9"/>
      <c r="B95" s="9"/>
      <c r="C95" s="9"/>
      <c r="D95" s="9"/>
      <c r="E95" s="1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0"/>
      <c r="T95" s="10"/>
      <c r="U95" s="10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</row>
    <row r="96" spans="1:91" x14ac:dyDescent="0.25">
      <c r="A96" s="9"/>
      <c r="B96" s="9"/>
      <c r="C96" s="9"/>
      <c r="D96" s="9"/>
      <c r="E96" s="10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0"/>
      <c r="T96" s="10"/>
      <c r="U96" s="10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</row>
    <row r="97" spans="1:91" x14ac:dyDescent="0.25">
      <c r="A97" s="9"/>
      <c r="B97" s="9"/>
      <c r="C97" s="9"/>
      <c r="D97" s="9"/>
      <c r="E97" s="10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0"/>
      <c r="T97" s="10"/>
      <c r="U97" s="10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</row>
    <row r="98" spans="1:91" x14ac:dyDescent="0.25">
      <c r="A98" s="9"/>
      <c r="B98" s="9"/>
      <c r="C98" s="9"/>
      <c r="D98" s="9"/>
      <c r="E98" s="10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0"/>
      <c r="T98" s="10"/>
      <c r="U98" s="10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</row>
    <row r="99" spans="1:91" x14ac:dyDescent="0.25">
      <c r="A99" s="9"/>
      <c r="B99" s="9"/>
      <c r="C99" s="9"/>
      <c r="D99" s="9"/>
      <c r="E99" s="1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0"/>
      <c r="T99" s="10"/>
      <c r="U99" s="10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</row>
    <row r="100" spans="1:91" x14ac:dyDescent="0.25">
      <c r="A100" s="9"/>
      <c r="B100" s="9"/>
      <c r="C100" s="9"/>
      <c r="D100" s="9"/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0"/>
      <c r="T100" s="10"/>
      <c r="U100" s="10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</row>
    <row r="101" spans="1:91" x14ac:dyDescent="0.25">
      <c r="A101" s="9"/>
      <c r="B101" s="9"/>
      <c r="C101" s="9"/>
      <c r="D101" s="9"/>
      <c r="E101" s="10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0"/>
      <c r="T101" s="10"/>
      <c r="U101" s="10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</row>
    <row r="102" spans="1:91" x14ac:dyDescent="0.25">
      <c r="A102" s="9"/>
      <c r="B102" s="9"/>
      <c r="C102" s="9"/>
      <c r="D102" s="9"/>
      <c r="E102" s="10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0"/>
      <c r="T102" s="10"/>
      <c r="U102" s="10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</row>
    <row r="103" spans="1:91" x14ac:dyDescent="0.25">
      <c r="A103" s="9"/>
      <c r="B103" s="9"/>
      <c r="C103" s="9"/>
      <c r="D103" s="9"/>
      <c r="E103" s="1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0"/>
      <c r="T103" s="10"/>
      <c r="U103" s="10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</row>
    <row r="104" spans="1:91" x14ac:dyDescent="0.25">
      <c r="A104" s="9"/>
      <c r="B104" s="9"/>
      <c r="C104" s="9"/>
      <c r="D104" s="9"/>
      <c r="E104" s="10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0"/>
      <c r="T104" s="10"/>
      <c r="U104" s="10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</row>
    <row r="105" spans="1:91" x14ac:dyDescent="0.25">
      <c r="A105" s="9"/>
      <c r="B105" s="9"/>
      <c r="C105" s="9"/>
      <c r="D105" s="9"/>
      <c r="E105" s="10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10"/>
      <c r="T105" s="10"/>
      <c r="U105" s="10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</row>
    <row r="106" spans="1:91" x14ac:dyDescent="0.25">
      <c r="A106" s="9"/>
      <c r="B106" s="9"/>
      <c r="C106" s="9"/>
      <c r="D106" s="9"/>
      <c r="E106" s="10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10"/>
      <c r="T106" s="10"/>
      <c r="U106" s="10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</row>
    <row r="107" spans="1:91" x14ac:dyDescent="0.25">
      <c r="A107" s="9"/>
      <c r="B107" s="9"/>
      <c r="C107" s="9"/>
      <c r="D107" s="9"/>
      <c r="E107" s="10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10"/>
      <c r="T107" s="10"/>
      <c r="U107" s="10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</row>
    <row r="108" spans="1:91" x14ac:dyDescent="0.25">
      <c r="A108" s="9"/>
      <c r="B108" s="9"/>
      <c r="C108" s="9"/>
      <c r="D108" s="9"/>
      <c r="E108" s="10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10"/>
      <c r="T108" s="10"/>
      <c r="U108" s="10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</row>
    <row r="109" spans="1:91" x14ac:dyDescent="0.25">
      <c r="A109" s="9"/>
      <c r="B109" s="9"/>
      <c r="C109" s="9"/>
      <c r="D109" s="9"/>
      <c r="E109" s="10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10"/>
      <c r="T109" s="10"/>
      <c r="U109" s="10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</row>
    <row r="110" spans="1:91" x14ac:dyDescent="0.25">
      <c r="A110" s="9"/>
      <c r="B110" s="9"/>
      <c r="C110" s="9"/>
      <c r="D110" s="9"/>
      <c r="E110" s="10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10"/>
      <c r="T110" s="10"/>
      <c r="U110" s="10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</row>
    <row r="111" spans="1:91" x14ac:dyDescent="0.25">
      <c r="A111" s="9"/>
      <c r="B111" s="9"/>
      <c r="C111" s="9"/>
      <c r="D111" s="9"/>
      <c r="E111" s="10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10"/>
      <c r="T111" s="10"/>
      <c r="U111" s="10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</row>
    <row r="112" spans="1:91" x14ac:dyDescent="0.25">
      <c r="A112" s="9"/>
      <c r="B112" s="9"/>
      <c r="C112" s="9"/>
      <c r="D112" s="9"/>
      <c r="E112" s="10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10"/>
      <c r="T112" s="10"/>
      <c r="U112" s="10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</row>
    <row r="113" spans="1:91" x14ac:dyDescent="0.25">
      <c r="A113" s="9"/>
      <c r="B113" s="9"/>
      <c r="C113" s="9"/>
      <c r="D113" s="9"/>
      <c r="E113" s="10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10"/>
      <c r="T113" s="10"/>
      <c r="U113" s="10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</row>
    <row r="114" spans="1:91" x14ac:dyDescent="0.25">
      <c r="A114" s="9"/>
      <c r="B114" s="9"/>
      <c r="C114" s="9"/>
      <c r="D114" s="9"/>
      <c r="E114" s="10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10"/>
      <c r="T114" s="10"/>
      <c r="U114" s="10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</row>
    <row r="115" spans="1:91" x14ac:dyDescent="0.25">
      <c r="A115" s="9"/>
      <c r="B115" s="9"/>
      <c r="C115" s="9"/>
      <c r="D115" s="9"/>
      <c r="E115" s="10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10"/>
      <c r="T115" s="10"/>
      <c r="U115" s="10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</row>
    <row r="116" spans="1:91" x14ac:dyDescent="0.25">
      <c r="A116" s="9"/>
      <c r="B116" s="9"/>
      <c r="C116" s="9"/>
      <c r="D116" s="9"/>
      <c r="E116" s="10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10"/>
      <c r="T116" s="10"/>
      <c r="U116" s="10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</row>
    <row r="117" spans="1:91" x14ac:dyDescent="0.2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"/>
      <c r="T117" s="5"/>
      <c r="U117" s="5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</row>
    <row r="118" spans="1:91" x14ac:dyDescent="0.2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"/>
      <c r="T118" s="5"/>
      <c r="U118" s="5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</row>
    <row r="119" spans="1:91" x14ac:dyDescent="0.2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"/>
      <c r="T119" s="5"/>
      <c r="U119" s="5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</row>
    <row r="120" spans="1:91" x14ac:dyDescent="0.2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"/>
      <c r="T120" s="5"/>
      <c r="U120" s="5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</row>
    <row r="121" spans="1:91" x14ac:dyDescent="0.25">
      <c r="A121" s="4"/>
      <c r="B121" s="4"/>
      <c r="C121" s="4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"/>
      <c r="T121" s="5"/>
      <c r="U121" s="5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</row>
    <row r="122" spans="1:91" x14ac:dyDescent="0.25">
      <c r="A122" s="4"/>
      <c r="B122" s="4"/>
      <c r="C122" s="4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"/>
      <c r="T122" s="5"/>
      <c r="U122" s="5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</row>
    <row r="123" spans="1:91" x14ac:dyDescent="0.2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"/>
      <c r="T123" s="5"/>
      <c r="U123" s="5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</row>
    <row r="124" spans="1:91" x14ac:dyDescent="0.25">
      <c r="A124" s="4"/>
      <c r="B124" s="4"/>
      <c r="C124" s="4"/>
      <c r="D124" s="4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"/>
      <c r="T124" s="5"/>
      <c r="U124" s="5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</row>
    <row r="125" spans="1:91" x14ac:dyDescent="0.2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"/>
      <c r="T125" s="5"/>
      <c r="U125" s="5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</row>
    <row r="126" spans="1:91" x14ac:dyDescent="0.25">
      <c r="A126" s="4"/>
      <c r="B126" s="4"/>
      <c r="C126" s="4"/>
      <c r="D126" s="4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"/>
      <c r="T126" s="5"/>
      <c r="U126" s="5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</row>
    <row r="127" spans="1:91" x14ac:dyDescent="0.25">
      <c r="A127" s="4"/>
      <c r="B127" s="4"/>
      <c r="C127" s="4"/>
      <c r="D127" s="4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"/>
      <c r="T127" s="5"/>
      <c r="U127" s="5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</row>
    <row r="128" spans="1:91" x14ac:dyDescent="0.25">
      <c r="A128" s="4"/>
      <c r="B128" s="4"/>
      <c r="C128" s="4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"/>
      <c r="T128" s="5"/>
      <c r="U128" s="5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</row>
    <row r="129" spans="1:91" x14ac:dyDescent="0.25">
      <c r="A129" s="4"/>
      <c r="B129" s="4"/>
      <c r="C129" s="4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"/>
      <c r="T129" s="5"/>
      <c r="U129" s="5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</row>
    <row r="130" spans="1:91" x14ac:dyDescent="0.25">
      <c r="A130" s="4"/>
      <c r="B130" s="4"/>
      <c r="C130" s="4"/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"/>
      <c r="T130" s="5"/>
      <c r="U130" s="5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</row>
    <row r="131" spans="1:91" x14ac:dyDescent="0.2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"/>
      <c r="T131" s="5"/>
      <c r="U131" s="5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</row>
    <row r="132" spans="1:91" x14ac:dyDescent="0.25">
      <c r="A132" s="4"/>
      <c r="B132" s="4"/>
      <c r="C132" s="4"/>
      <c r="D132" s="4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"/>
      <c r="T132" s="5"/>
      <c r="U132" s="5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</row>
    <row r="133" spans="1:91" x14ac:dyDescent="0.2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"/>
      <c r="T133" s="5"/>
      <c r="U133" s="5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</row>
    <row r="134" spans="1:91" x14ac:dyDescent="0.25">
      <c r="A134" s="4"/>
      <c r="B134" s="4"/>
      <c r="C134" s="4"/>
      <c r="D134" s="4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"/>
      <c r="T134" s="5"/>
      <c r="U134" s="5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</row>
    <row r="135" spans="1:91" x14ac:dyDescent="0.2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"/>
      <c r="T135" s="5"/>
      <c r="U135" s="5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</row>
    <row r="136" spans="1:91" x14ac:dyDescent="0.2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"/>
      <c r="T136" s="5"/>
      <c r="U136" s="5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</row>
    <row r="137" spans="1:91" x14ac:dyDescent="0.25">
      <c r="A137" s="4"/>
      <c r="B137" s="4"/>
      <c r="C137" s="4"/>
      <c r="D137" s="4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"/>
      <c r="T137" s="5"/>
      <c r="U137" s="5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</row>
    <row r="138" spans="1:91" x14ac:dyDescent="0.25">
      <c r="A138" s="4"/>
      <c r="B138" s="4"/>
      <c r="C138" s="4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"/>
      <c r="T138" s="5"/>
      <c r="U138" s="5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</row>
    <row r="139" spans="1:91" x14ac:dyDescent="0.25">
      <c r="A139" s="4"/>
      <c r="B139" s="4"/>
      <c r="C139" s="4"/>
      <c r="D139" s="4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"/>
      <c r="T139" s="5"/>
      <c r="U139" s="5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</row>
    <row r="140" spans="1:91" x14ac:dyDescent="0.25">
      <c r="A140" s="4"/>
      <c r="B140" s="4"/>
      <c r="C140" s="4"/>
      <c r="D140" s="4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"/>
      <c r="T140" s="5"/>
      <c r="U140" s="5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</row>
    <row r="141" spans="1:91" x14ac:dyDescent="0.25">
      <c r="A141" s="4"/>
      <c r="B141" s="4"/>
      <c r="C141" s="4"/>
      <c r="D141" s="4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"/>
      <c r="T141" s="5"/>
      <c r="U141" s="5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</row>
    <row r="142" spans="1:91" x14ac:dyDescent="0.25">
      <c r="A142" s="4"/>
      <c r="B142" s="4"/>
      <c r="C142" s="4"/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"/>
      <c r="T142" s="5"/>
      <c r="U142" s="5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</row>
    <row r="143" spans="1:91" x14ac:dyDescent="0.2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"/>
      <c r="T143" s="5"/>
      <c r="U143" s="5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</row>
    <row r="144" spans="1:91" x14ac:dyDescent="0.2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"/>
      <c r="T144" s="5"/>
      <c r="U144" s="5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</row>
    <row r="145" spans="1:91" x14ac:dyDescent="0.2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"/>
      <c r="T145" s="5"/>
      <c r="U145" s="5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</row>
    <row r="146" spans="1:91" x14ac:dyDescent="0.2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"/>
      <c r="T146" s="5"/>
      <c r="U146" s="5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</row>
    <row r="147" spans="1:91" x14ac:dyDescent="0.2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"/>
      <c r="T147" s="5"/>
      <c r="U147" s="5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</row>
    <row r="148" spans="1:91" x14ac:dyDescent="0.2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"/>
      <c r="T148" s="5"/>
      <c r="U148" s="5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</row>
    <row r="149" spans="1:91" x14ac:dyDescent="0.25">
      <c r="A149" s="9"/>
      <c r="B149" s="9"/>
      <c r="C149" s="9"/>
      <c r="D149" s="9"/>
      <c r="E149" s="10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0"/>
      <c r="T149" s="10"/>
      <c r="U149" s="10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</row>
    <row r="150" spans="1:91" x14ac:dyDescent="0.25">
      <c r="A150" s="9"/>
      <c r="B150" s="9"/>
      <c r="C150" s="9"/>
      <c r="D150" s="9"/>
      <c r="E150" s="10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0"/>
      <c r="T150" s="10"/>
      <c r="U150" s="10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</row>
    <row r="151" spans="1:91" x14ac:dyDescent="0.25">
      <c r="A151" s="9"/>
      <c r="B151" s="9"/>
      <c r="C151" s="9"/>
      <c r="D151" s="9"/>
      <c r="E151" s="10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0"/>
      <c r="T151" s="10"/>
      <c r="U151" s="10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</row>
    <row r="152" spans="1:91" x14ac:dyDescent="0.25">
      <c r="A152" s="9"/>
      <c r="B152" s="9"/>
      <c r="C152" s="9"/>
      <c r="D152" s="9"/>
      <c r="E152" s="10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0"/>
      <c r="T152" s="10"/>
      <c r="U152" s="10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</row>
    <row r="153" spans="1:91" x14ac:dyDescent="0.25">
      <c r="A153" s="9"/>
      <c r="B153" s="9"/>
      <c r="C153" s="9"/>
      <c r="D153" s="9"/>
      <c r="E153" s="10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0"/>
      <c r="T153" s="10"/>
      <c r="U153" s="10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</row>
    <row r="154" spans="1:91" x14ac:dyDescent="0.25">
      <c r="A154" s="9"/>
      <c r="B154" s="9"/>
      <c r="C154" s="9"/>
      <c r="D154" s="9"/>
      <c r="E154" s="10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0"/>
      <c r="T154" s="10"/>
      <c r="U154" s="10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</row>
    <row r="155" spans="1:91" x14ac:dyDescent="0.25">
      <c r="A155" s="9"/>
      <c r="B155" s="9"/>
      <c r="C155" s="9"/>
      <c r="D155" s="9"/>
      <c r="E155" s="10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10"/>
      <c r="T155" s="10"/>
      <c r="U155" s="10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</row>
    <row r="156" spans="1:91" x14ac:dyDescent="0.25">
      <c r="A156" s="9"/>
      <c r="B156" s="9"/>
      <c r="C156" s="9"/>
      <c r="D156" s="9"/>
      <c r="E156" s="10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10"/>
      <c r="T156" s="10"/>
      <c r="U156" s="10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</row>
    <row r="157" spans="1:91" x14ac:dyDescent="0.25">
      <c r="A157" s="1"/>
      <c r="B157" s="1"/>
      <c r="C157" s="1"/>
      <c r="D157" s="1"/>
      <c r="E157" s="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2"/>
      <c r="T157" s="2"/>
      <c r="U157" s="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</row>
    <row r="158" spans="1:91" x14ac:dyDescent="0.25">
      <c r="A158" s="1"/>
      <c r="B158" s="1"/>
      <c r="C158" s="1"/>
      <c r="D158" s="1"/>
      <c r="E158" s="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2"/>
      <c r="T158" s="2"/>
      <c r="U158" s="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</row>
    <row r="159" spans="1:91" x14ac:dyDescent="0.25">
      <c r="A159" s="1"/>
      <c r="B159" s="1"/>
      <c r="C159" s="1"/>
      <c r="D159" s="1"/>
      <c r="E159" s="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2"/>
      <c r="T159" s="2"/>
      <c r="U159" s="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</row>
    <row r="160" spans="1:91" x14ac:dyDescent="0.25">
      <c r="A160" s="1"/>
      <c r="B160" s="1"/>
      <c r="C160" s="1"/>
      <c r="D160" s="1"/>
      <c r="E160" s="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2"/>
      <c r="T160" s="2"/>
      <c r="U160" s="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</row>
    <row r="161" spans="1:91" x14ac:dyDescent="0.25">
      <c r="A161" s="1"/>
      <c r="B161" s="1"/>
      <c r="C161" s="1"/>
      <c r="D161" s="1"/>
      <c r="E161" s="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2"/>
      <c r="T161" s="2"/>
      <c r="U161" s="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</row>
    <row r="162" spans="1:91" x14ac:dyDescent="0.25">
      <c r="A162" s="1"/>
      <c r="B162" s="1"/>
      <c r="C162" s="1"/>
      <c r="D162" s="1"/>
      <c r="E162" s="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2"/>
      <c r="T162" s="2"/>
      <c r="U162" s="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</row>
    <row r="163" spans="1:91" x14ac:dyDescent="0.25">
      <c r="A163" s="1"/>
      <c r="B163" s="1"/>
      <c r="C163" s="1"/>
      <c r="D163" s="1"/>
      <c r="E163" s="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2"/>
      <c r="T163" s="2"/>
      <c r="U163" s="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</row>
    <row r="164" spans="1:91" x14ac:dyDescent="0.25">
      <c r="A164" s="1"/>
      <c r="B164" s="1"/>
      <c r="C164" s="1"/>
      <c r="D164" s="1"/>
      <c r="E164" s="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2"/>
      <c r="T164" s="2"/>
      <c r="U164" s="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</row>
    <row r="165" spans="1:91" x14ac:dyDescent="0.25">
      <c r="A165" s="1"/>
      <c r="B165" s="1"/>
      <c r="C165" s="1"/>
      <c r="D165" s="1"/>
      <c r="E165" s="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2"/>
      <c r="T165" s="2"/>
      <c r="U165" s="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</row>
    <row r="166" spans="1:91" x14ac:dyDescent="0.25">
      <c r="A166" s="1"/>
      <c r="B166" s="1"/>
      <c r="C166" s="1"/>
      <c r="D166" s="1"/>
      <c r="E166" s="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2"/>
      <c r="T166" s="2"/>
      <c r="U166" s="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</row>
    <row r="167" spans="1:91" x14ac:dyDescent="0.25">
      <c r="A167" s="1"/>
      <c r="B167" s="1"/>
      <c r="C167" s="1"/>
      <c r="D167" s="1"/>
      <c r="E167" s="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2"/>
      <c r="T167" s="2"/>
      <c r="U167" s="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</row>
    <row r="168" spans="1:91" x14ac:dyDescent="0.25">
      <c r="A168" s="1"/>
      <c r="B168" s="1"/>
      <c r="C168" s="1"/>
      <c r="D168" s="1"/>
      <c r="E168" s="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2"/>
      <c r="T168" s="2"/>
      <c r="U168" s="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</row>
    <row r="169" spans="1:91" x14ac:dyDescent="0.25">
      <c r="A169" s="1"/>
      <c r="B169" s="1"/>
      <c r="C169" s="1"/>
      <c r="D169" s="1"/>
      <c r="E169" s="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2"/>
      <c r="T169" s="2"/>
      <c r="U169" s="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</row>
    <row r="170" spans="1:91" x14ac:dyDescent="0.25">
      <c r="A170" s="1"/>
      <c r="B170" s="1"/>
      <c r="C170" s="1"/>
      <c r="D170" s="1"/>
      <c r="E170" s="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2"/>
      <c r="T170" s="2"/>
      <c r="U170" s="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</row>
    <row r="171" spans="1:91" x14ac:dyDescent="0.25">
      <c r="A171" s="1"/>
      <c r="B171" s="1"/>
      <c r="C171" s="1"/>
      <c r="D171" s="1"/>
      <c r="E171" s="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2"/>
      <c r="T171" s="2"/>
      <c r="U171" s="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</row>
    <row r="172" spans="1:91" x14ac:dyDescent="0.25">
      <c r="A172" s="1"/>
      <c r="B172" s="1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2"/>
      <c r="T172" s="2"/>
      <c r="U172" s="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</row>
    <row r="173" spans="1:91" x14ac:dyDescent="0.25">
      <c r="A173" s="1"/>
      <c r="B173" s="1"/>
      <c r="C173" s="1"/>
      <c r="D173" s="1"/>
      <c r="E173" s="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2"/>
      <c r="T173" s="2"/>
      <c r="U173" s="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</row>
  </sheetData>
  <sheetProtection algorithmName="SHA-512" hashValue="yunZl7mCFfewJ92pPEMtm4uSHMCST6xEQOl3HRJ4YIyYEyjEof1Ip4dFw+ZMUC6JvVryWgqwYtnW72LyfRb6AA==" saltValue="xdDD84zBCA6RhyOFY5yC0Q==" spinCount="100000" sheet="1" objects="1" scenarios="1"/>
  <mergeCells count="21">
    <mergeCell ref="C69:L69"/>
    <mergeCell ref="AI74:AK74"/>
    <mergeCell ref="M73:O73"/>
    <mergeCell ref="M69:T69"/>
    <mergeCell ref="M47:O47"/>
    <mergeCell ref="M60:O60"/>
    <mergeCell ref="M45:T45"/>
    <mergeCell ref="M56:T56"/>
    <mergeCell ref="C45:L45"/>
    <mergeCell ref="C56:L56"/>
    <mergeCell ref="Y58:Z58"/>
    <mergeCell ref="W58:X58"/>
    <mergeCell ref="W51:AI51"/>
    <mergeCell ref="W52:AI52"/>
    <mergeCell ref="W53:AI53"/>
    <mergeCell ref="G42:I42"/>
    <mergeCell ref="H4:V4"/>
    <mergeCell ref="C29:E29"/>
    <mergeCell ref="I29:U29"/>
    <mergeCell ref="E41:F41"/>
    <mergeCell ref="N41:P41"/>
  </mergeCells>
  <pageMargins left="0.7" right="0.7" top="0.75" bottom="0.75" header="0.3" footer="0.3"/>
  <pageSetup orientation="portrait" r:id="rId1"/>
  <ignoredErrors>
    <ignoredError sqref="E47 F50:H51 G49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71"/>
  <sheetViews>
    <sheetView topLeftCell="A37" zoomScale="80" zoomScaleNormal="80" workbookViewId="0">
      <selection activeCell="C61" sqref="C61"/>
    </sheetView>
  </sheetViews>
  <sheetFormatPr baseColWidth="10" defaultRowHeight="15" x14ac:dyDescent="0.25"/>
  <cols>
    <col min="2" max="2" width="16.5703125" customWidth="1"/>
    <col min="3" max="3" width="43.42578125" customWidth="1"/>
    <col min="4" max="4" width="1.7109375" customWidth="1"/>
    <col min="5" max="5" width="21.140625" style="3" customWidth="1"/>
    <col min="6" max="6" width="9.28515625" customWidth="1"/>
    <col min="7" max="7" width="2.7109375" customWidth="1"/>
    <col min="8" max="8" width="7.28515625" customWidth="1"/>
    <col min="9" max="9" width="11.7109375" customWidth="1"/>
    <col min="10" max="10" width="5.42578125" customWidth="1"/>
    <col min="11" max="11" width="13" customWidth="1"/>
    <col min="12" max="12" width="8" customWidth="1"/>
    <col min="13" max="13" width="15.85546875" customWidth="1"/>
    <col min="14" max="14" width="6.28515625" bestFit="1" customWidth="1"/>
    <col min="15" max="15" width="8" customWidth="1"/>
    <col min="16" max="16" width="4.140625" customWidth="1"/>
    <col min="17" max="17" width="11.5703125" bestFit="1" customWidth="1"/>
    <col min="18" max="18" width="3.85546875" customWidth="1"/>
    <col min="19" max="19" width="13.7109375" style="3" bestFit="1" customWidth="1"/>
    <col min="20" max="20" width="1.140625" style="3" customWidth="1"/>
    <col min="21" max="21" width="11.42578125" style="3" customWidth="1"/>
    <col min="22" max="22" width="11.42578125" customWidth="1"/>
    <col min="23" max="23" width="13.5703125" customWidth="1"/>
    <col min="24" max="24" width="11.42578125" customWidth="1"/>
  </cols>
  <sheetData>
    <row r="1" spans="1:51" s="1" customFormat="1" x14ac:dyDescent="0.25">
      <c r="A1" s="9"/>
      <c r="B1" s="9"/>
      <c r="C1" s="9"/>
      <c r="D1" s="9"/>
      <c r="E1" s="10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</row>
    <row r="2" spans="1:51" s="1" customFormat="1" ht="36" x14ac:dyDescent="0.55000000000000004">
      <c r="A2" s="9"/>
      <c r="B2" s="78" t="s">
        <v>38</v>
      </c>
      <c r="C2" s="9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s="1" customFormat="1" ht="18.75" customHeight="1" x14ac:dyDescent="0.55000000000000004">
      <c r="A3" s="9"/>
      <c r="B3" s="78"/>
      <c r="C3" s="9"/>
      <c r="D3" s="9"/>
      <c r="E3" s="10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10"/>
      <c r="T3" s="10"/>
      <c r="U3" s="10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 s="1" customFormat="1" x14ac:dyDescent="0.25">
      <c r="A4" s="9"/>
      <c r="B4" s="176" t="s">
        <v>105</v>
      </c>
      <c r="C4" s="176"/>
      <c r="D4" s="176"/>
      <c r="E4" s="176"/>
      <c r="F4" s="176"/>
      <c r="G4" s="176"/>
      <c r="H4" s="176"/>
      <c r="I4" s="176"/>
      <c r="J4" s="176"/>
      <c r="K4" s="176"/>
      <c r="L4" s="9"/>
      <c r="M4" s="9"/>
      <c r="N4" s="9"/>
      <c r="O4" s="9"/>
      <c r="P4" s="9"/>
      <c r="Q4" s="9"/>
      <c r="R4" s="9"/>
      <c r="S4" s="10"/>
      <c r="T4" s="10"/>
      <c r="U4" s="10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 s="1" customFormat="1" x14ac:dyDescent="0.25">
      <c r="A5" s="9"/>
      <c r="B5" s="9"/>
      <c r="C5" s="9"/>
      <c r="D5" s="9"/>
      <c r="E5" s="10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10"/>
      <c r="T5" s="10"/>
      <c r="U5" s="10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s="1" customFormat="1" x14ac:dyDescent="0.25">
      <c r="A6" s="9"/>
      <c r="B6" s="9"/>
      <c r="C6" s="9"/>
      <c r="D6" s="9"/>
      <c r="E6" s="10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10"/>
      <c r="T6" s="10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s="1" customFormat="1" x14ac:dyDescent="0.25">
      <c r="A7" s="9"/>
      <c r="B7" s="9"/>
      <c r="C7" s="9"/>
      <c r="D7" s="9"/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10"/>
      <c r="T7" s="10"/>
      <c r="U7" s="10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</row>
    <row r="8" spans="1:51" s="1" customFormat="1" x14ac:dyDescent="0.25">
      <c r="A8" s="9"/>
      <c r="B8" s="9"/>
      <c r="C8" s="9"/>
      <c r="D8" s="9"/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10"/>
      <c r="T8" s="10"/>
      <c r="U8" s="10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</row>
    <row r="9" spans="1:51" s="1" customFormat="1" x14ac:dyDescent="0.25">
      <c r="A9" s="9"/>
      <c r="B9" s="9"/>
      <c r="C9" s="9"/>
      <c r="D9" s="9"/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10"/>
      <c r="T9" s="10"/>
      <c r="U9" s="10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 s="1" customFormat="1" x14ac:dyDescent="0.25">
      <c r="A10" s="9"/>
      <c r="B10" s="9"/>
      <c r="C10" s="9"/>
      <c r="D10" s="9"/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10"/>
      <c r="T10" s="10"/>
      <c r="U10" s="10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 s="1" customFormat="1" x14ac:dyDescent="0.25">
      <c r="A11" s="9"/>
      <c r="B11" s="9"/>
      <c r="C11" s="9"/>
      <c r="D11" s="9"/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10"/>
      <c r="T11" s="10"/>
      <c r="U11" s="10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</row>
    <row r="12" spans="1:51" s="1" customFormat="1" x14ac:dyDescent="0.25">
      <c r="A12" s="9"/>
      <c r="B12" s="9"/>
      <c r="C12" s="9"/>
      <c r="D12" s="9"/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10"/>
      <c r="T12" s="10"/>
      <c r="U12" s="10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</row>
    <row r="13" spans="1:51" s="1" customFormat="1" x14ac:dyDescent="0.25">
      <c r="A13" s="9"/>
      <c r="B13" s="9"/>
      <c r="C13" s="9"/>
      <c r="D13" s="9"/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10"/>
      <c r="T13" s="10"/>
      <c r="U13" s="10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</row>
    <row r="14" spans="1:51" s="1" customFormat="1" x14ac:dyDescent="0.25">
      <c r="A14" s="9"/>
      <c r="B14" s="9"/>
      <c r="C14" s="9"/>
      <c r="D14" s="9"/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10"/>
      <c r="T14" s="10"/>
      <c r="U14" s="10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</row>
    <row r="15" spans="1:51" s="1" customFormat="1" x14ac:dyDescent="0.25">
      <c r="A15" s="9"/>
      <c r="B15" s="9"/>
      <c r="C15" s="9"/>
      <c r="D15" s="9"/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10"/>
      <c r="T15" s="10"/>
      <c r="U15" s="10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</row>
    <row r="16" spans="1:51" s="1" customFormat="1" x14ac:dyDescent="0.25">
      <c r="A16" s="9"/>
      <c r="B16" s="9"/>
      <c r="C16" s="9"/>
      <c r="D16" s="9"/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10"/>
      <c r="T16" s="10"/>
      <c r="U16" s="10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</row>
    <row r="17" spans="1:91" s="1" customFormat="1" x14ac:dyDescent="0.25">
      <c r="A17" s="9"/>
      <c r="B17" s="9"/>
      <c r="C17" s="9"/>
      <c r="D17" s="9"/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10"/>
      <c r="T17" s="10"/>
      <c r="U17" s="10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</row>
    <row r="18" spans="1:91" s="1" customFormat="1" x14ac:dyDescent="0.25">
      <c r="A18" s="9"/>
      <c r="B18" s="9"/>
      <c r="C18" s="9"/>
      <c r="D18" s="9"/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10"/>
      <c r="T18" s="10"/>
      <c r="U18" s="10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</row>
    <row r="19" spans="1:91" s="1" customFormat="1" x14ac:dyDescent="0.25">
      <c r="A19" s="9"/>
      <c r="B19" s="9"/>
      <c r="C19" s="9"/>
      <c r="D19" s="9"/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10"/>
      <c r="T19" s="10"/>
      <c r="U19" s="10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</row>
    <row r="20" spans="1:91" s="1" customFormat="1" x14ac:dyDescent="0.25">
      <c r="A20" s="9"/>
      <c r="B20" s="9"/>
      <c r="C20" s="9"/>
      <c r="D20" s="9"/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10"/>
      <c r="T20" s="10"/>
      <c r="U20" s="10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</row>
    <row r="21" spans="1:91" s="1" customFormat="1" x14ac:dyDescent="0.25">
      <c r="A21" s="9"/>
      <c r="B21" s="9"/>
      <c r="C21" s="9"/>
      <c r="D21" s="9"/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10"/>
      <c r="T21" s="10"/>
      <c r="U21" s="10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</row>
    <row r="22" spans="1:91" s="1" customFormat="1" x14ac:dyDescent="0.25">
      <c r="A22" s="9"/>
      <c r="B22" s="9"/>
      <c r="C22" s="9"/>
      <c r="D22" s="9"/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10"/>
      <c r="T22" s="10"/>
      <c r="U22" s="10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</row>
    <row r="23" spans="1:91" s="1" customFormat="1" x14ac:dyDescent="0.25">
      <c r="A23" s="9"/>
      <c r="B23" s="9"/>
      <c r="C23" s="9"/>
      <c r="D23" s="9"/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10"/>
      <c r="T23" s="10"/>
      <c r="U23" s="10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</row>
    <row r="24" spans="1:91" s="1" customFormat="1" x14ac:dyDescent="0.25">
      <c r="A24" s="9"/>
      <c r="B24" s="9"/>
      <c r="C24" s="9"/>
      <c r="D24" s="9"/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0"/>
      <c r="T24" s="10"/>
      <c r="U24" s="10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1:91" s="1" customFormat="1" x14ac:dyDescent="0.25">
      <c r="A25" s="9"/>
      <c r="B25" s="9"/>
      <c r="C25" s="9"/>
      <c r="D25" s="9"/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0"/>
      <c r="T25" s="10"/>
      <c r="U25" s="10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1:91" s="1" customFormat="1" x14ac:dyDescent="0.25">
      <c r="A26" s="9"/>
      <c r="B26" s="9"/>
      <c r="C26" s="9"/>
      <c r="D26" s="9"/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11"/>
      <c r="S26" s="77"/>
      <c r="T26" s="10"/>
      <c r="U26" s="10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1:91" s="1" customFormat="1" x14ac:dyDescent="0.25">
      <c r="A27" s="9"/>
      <c r="B27" s="12" t="s">
        <v>0</v>
      </c>
      <c r="C27" s="164" t="s">
        <v>1</v>
      </c>
      <c r="D27" s="165"/>
      <c r="E27" s="166"/>
      <c r="F27" s="40"/>
      <c r="G27" s="9"/>
      <c r="H27" s="46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1:91" s="1" customFormat="1" x14ac:dyDescent="0.25">
      <c r="A28" s="9"/>
      <c r="B28" s="32"/>
      <c r="C28" s="75"/>
      <c r="D28" s="75"/>
      <c r="E28" s="39"/>
      <c r="F28" s="40"/>
      <c r="G28" s="9"/>
      <c r="H28" s="46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1:91" s="1" customFormat="1" x14ac:dyDescent="0.25">
      <c r="A29" s="9"/>
      <c r="B29" s="32"/>
      <c r="C29" s="75" t="s">
        <v>30</v>
      </c>
      <c r="D29" s="75"/>
      <c r="E29" s="6">
        <v>0</v>
      </c>
      <c r="F29" s="40"/>
      <c r="G29" s="9"/>
      <c r="H29" s="46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1:91" x14ac:dyDescent="0.25">
      <c r="A30" s="9"/>
      <c r="B30" s="13"/>
      <c r="C30" s="11"/>
      <c r="D30" s="11"/>
      <c r="E30" s="14"/>
      <c r="F30" s="11"/>
      <c r="G30" s="9"/>
      <c r="H30" s="66"/>
      <c r="I30" s="66"/>
      <c r="J30" s="66"/>
      <c r="K30" s="66"/>
      <c r="L30" s="66"/>
      <c r="M30" s="66"/>
      <c r="N30" s="66"/>
      <c r="O30" s="66"/>
      <c r="P30" s="66"/>
      <c r="Q30" s="11"/>
      <c r="R30" s="11"/>
      <c r="S30" s="77"/>
      <c r="T30" s="77"/>
      <c r="U30" s="77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</row>
    <row r="31" spans="1:91" x14ac:dyDescent="0.25">
      <c r="A31" s="9"/>
      <c r="B31" s="13"/>
      <c r="C31" s="75" t="s">
        <v>2</v>
      </c>
      <c r="D31" s="75"/>
      <c r="E31" s="6">
        <v>0</v>
      </c>
      <c r="F31" s="11"/>
      <c r="G31" s="9"/>
      <c r="H31" s="66"/>
      <c r="I31" s="66"/>
      <c r="J31" s="66"/>
      <c r="K31" s="66"/>
      <c r="L31" s="66"/>
      <c r="M31" s="66"/>
      <c r="N31" s="66"/>
      <c r="O31" s="66"/>
      <c r="P31" s="66"/>
      <c r="Q31" s="11"/>
      <c r="R31" s="11"/>
      <c r="S31" s="77"/>
      <c r="T31" s="77"/>
      <c r="U31" s="77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</row>
    <row r="32" spans="1:91" x14ac:dyDescent="0.25">
      <c r="A32" s="9"/>
      <c r="B32" s="13"/>
      <c r="C32" s="75"/>
      <c r="D32" s="75"/>
      <c r="E32" s="14"/>
      <c r="F32" s="11"/>
      <c r="G32" s="9"/>
      <c r="H32" s="66"/>
      <c r="I32" s="66"/>
      <c r="J32" s="66"/>
      <c r="K32" s="66"/>
      <c r="L32" s="66"/>
      <c r="M32" s="66"/>
      <c r="N32" s="66"/>
      <c r="O32" s="66"/>
      <c r="P32" s="66"/>
      <c r="Q32" s="11"/>
      <c r="R32" s="11"/>
      <c r="S32" s="77"/>
      <c r="T32" s="77"/>
      <c r="U32" s="77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</row>
    <row r="33" spans="1:91" x14ac:dyDescent="0.25">
      <c r="A33" s="9"/>
      <c r="B33" s="13"/>
      <c r="C33" s="75" t="s">
        <v>3</v>
      </c>
      <c r="D33" s="75"/>
      <c r="E33" s="6">
        <v>0</v>
      </c>
      <c r="F33" s="11"/>
      <c r="G33" s="9"/>
      <c r="H33" s="66"/>
      <c r="I33" s="66"/>
      <c r="J33" s="66"/>
      <c r="K33" s="66"/>
      <c r="L33" s="66"/>
      <c r="M33" s="66"/>
      <c r="N33" s="66"/>
      <c r="O33" s="66"/>
      <c r="P33" s="66"/>
      <c r="Q33" s="11"/>
      <c r="R33" s="11"/>
      <c r="S33" s="77"/>
      <c r="T33" s="77"/>
      <c r="U33" s="77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</row>
    <row r="34" spans="1:91" x14ac:dyDescent="0.25">
      <c r="A34" s="9"/>
      <c r="B34" s="13"/>
      <c r="C34" s="75"/>
      <c r="D34" s="75"/>
      <c r="E34" s="14"/>
      <c r="F34" s="11"/>
      <c r="G34" s="9"/>
      <c r="H34" s="66"/>
      <c r="I34" s="66"/>
      <c r="J34" s="66"/>
      <c r="K34" s="66"/>
      <c r="L34" s="66"/>
      <c r="M34" s="66"/>
      <c r="N34" s="66"/>
      <c r="O34" s="66"/>
      <c r="P34" s="66"/>
      <c r="Q34" s="11"/>
      <c r="R34" s="11"/>
      <c r="S34" s="77"/>
      <c r="T34" s="77"/>
      <c r="U34" s="77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</row>
    <row r="35" spans="1:91" x14ac:dyDescent="0.25">
      <c r="A35" s="9"/>
      <c r="B35" s="13"/>
      <c r="C35" s="75" t="s">
        <v>4</v>
      </c>
      <c r="D35" s="75"/>
      <c r="E35" s="38">
        <v>0</v>
      </c>
      <c r="F35" s="11"/>
      <c r="G35" s="9"/>
      <c r="H35" s="66"/>
      <c r="I35" s="66"/>
      <c r="J35" s="66"/>
      <c r="K35" s="66"/>
      <c r="L35" s="66"/>
      <c r="M35" s="66"/>
      <c r="N35" s="66"/>
      <c r="O35" s="66"/>
      <c r="P35" s="66"/>
      <c r="Q35" s="11"/>
      <c r="R35" s="11"/>
      <c r="S35" s="77"/>
      <c r="T35" s="77"/>
      <c r="U35" s="77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</row>
    <row r="36" spans="1:91" x14ac:dyDescent="0.25">
      <c r="A36" s="9"/>
      <c r="B36" s="42"/>
      <c r="C36" s="43"/>
      <c r="D36" s="43"/>
      <c r="E36" s="44"/>
      <c r="F36" s="11"/>
      <c r="G36" s="9"/>
      <c r="H36" s="66"/>
      <c r="I36" s="66"/>
      <c r="J36" s="66"/>
      <c r="K36" s="66"/>
      <c r="L36" s="66"/>
      <c r="M36" s="66"/>
      <c r="N36" s="66"/>
      <c r="O36" s="66"/>
      <c r="P36" s="66"/>
      <c r="Q36" s="11"/>
      <c r="R36" s="11"/>
      <c r="S36" s="77"/>
      <c r="T36" s="77"/>
      <c r="U36" s="77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</row>
    <row r="37" spans="1:91" ht="15.75" thickBot="1" x14ac:dyDescent="0.3">
      <c r="A37" s="9"/>
      <c r="B37" s="11"/>
      <c r="C37" s="75"/>
      <c r="D37" s="75"/>
      <c r="E37" s="41"/>
      <c r="F37" s="11"/>
      <c r="G37" s="9"/>
      <c r="H37" s="66"/>
      <c r="I37" s="66"/>
      <c r="J37" s="66"/>
      <c r="K37" s="66"/>
      <c r="L37" s="66"/>
      <c r="M37" s="66"/>
      <c r="N37" s="66"/>
      <c r="O37" s="66"/>
      <c r="P37" s="66"/>
      <c r="Q37" s="11"/>
      <c r="R37" s="11"/>
      <c r="S37" s="77"/>
      <c r="T37" s="77"/>
      <c r="U37" s="77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</row>
    <row r="38" spans="1:91" x14ac:dyDescent="0.25">
      <c r="A38" s="9"/>
      <c r="B38" s="11"/>
      <c r="C38" s="60"/>
      <c r="D38" s="48"/>
      <c r="E38" s="49"/>
      <c r="F38" s="50"/>
      <c r="G38" s="50"/>
      <c r="H38" s="51"/>
      <c r="I38" s="51"/>
      <c r="J38" s="51"/>
      <c r="K38" s="51"/>
      <c r="L38" s="51"/>
      <c r="M38" s="51"/>
      <c r="N38" s="51"/>
      <c r="O38" s="51"/>
      <c r="P38" s="51"/>
      <c r="Q38" s="50"/>
      <c r="R38" s="50"/>
      <c r="S38" s="52"/>
      <c r="T38" s="77"/>
      <c r="U38" s="77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</row>
    <row r="39" spans="1:91" x14ac:dyDescent="0.25">
      <c r="A39" s="9"/>
      <c r="B39" s="11"/>
      <c r="C39" s="61" t="s">
        <v>37</v>
      </c>
      <c r="D39" s="53"/>
      <c r="E39" s="168" t="s">
        <v>39</v>
      </c>
      <c r="F39" s="168"/>
      <c r="G39" s="11"/>
      <c r="H39" s="132" t="e">
        <f>E31/(E29^2)</f>
        <v>#DIV/0!</v>
      </c>
      <c r="I39" s="46"/>
      <c r="J39" s="66" t="s">
        <v>28</v>
      </c>
      <c r="K39" s="65"/>
      <c r="L39" s="75">
        <f>E31*E35/100</f>
        <v>0</v>
      </c>
      <c r="M39" s="40" t="s">
        <v>32</v>
      </c>
      <c r="N39" s="168" t="s">
        <v>29</v>
      </c>
      <c r="O39" s="168"/>
      <c r="P39" s="168"/>
      <c r="Q39" s="75">
        <f>E31-L39</f>
        <v>0</v>
      </c>
      <c r="R39" s="47" t="s">
        <v>32</v>
      </c>
      <c r="S39" s="54"/>
      <c r="T39" s="77"/>
      <c r="U39" s="77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</row>
    <row r="40" spans="1:91" ht="15.75" thickBot="1" x14ac:dyDescent="0.3">
      <c r="A40" s="9"/>
      <c r="B40" s="11"/>
      <c r="C40" s="62"/>
      <c r="D40" s="55"/>
      <c r="E40" s="56"/>
      <c r="F40" s="57"/>
      <c r="G40" s="172" t="e">
        <f>IF(H39&lt;=18.5,"(Bajo Peso)",IF(AND(H39&gt;18.5,H39&lt;=24.9),"(Peso Normal)",IF(AND(H39&gt;24.9,H39&lt;=29.9),"(Sobre Peso)","(Obesidad)")))</f>
        <v>#DIV/0!</v>
      </c>
      <c r="H40" s="172"/>
      <c r="I40" s="172"/>
      <c r="J40" s="58"/>
      <c r="K40" s="58"/>
      <c r="L40" s="58"/>
      <c r="M40" s="58"/>
      <c r="N40" s="58"/>
      <c r="O40" s="58"/>
      <c r="P40" s="58"/>
      <c r="Q40" s="57"/>
      <c r="R40" s="57"/>
      <c r="S40" s="59"/>
      <c r="T40" s="77"/>
      <c r="U40" s="77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</row>
    <row r="41" spans="1:91" x14ac:dyDescent="0.25">
      <c r="A41" s="9"/>
      <c r="B41" s="9"/>
      <c r="C41" s="9"/>
      <c r="D41" s="9"/>
      <c r="E41" s="10"/>
      <c r="F41" s="9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</row>
    <row r="42" spans="1:91" x14ac:dyDescent="0.25">
      <c r="A42" s="9"/>
      <c r="B42" s="9"/>
      <c r="C42" s="9"/>
      <c r="D42" s="9"/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10"/>
      <c r="R42" s="10"/>
      <c r="S42" s="10"/>
      <c r="T42" s="10"/>
      <c r="U42" s="10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</row>
    <row r="43" spans="1:91" x14ac:dyDescent="0.25">
      <c r="A43" s="9"/>
      <c r="B43" s="12" t="s">
        <v>5</v>
      </c>
      <c r="C43" s="169" t="s">
        <v>40</v>
      </c>
      <c r="D43" s="170"/>
      <c r="E43" s="170"/>
      <c r="F43" s="170"/>
      <c r="G43" s="170"/>
      <c r="H43" s="170"/>
      <c r="I43" s="170"/>
      <c r="J43" s="170"/>
      <c r="K43" s="170"/>
      <c r="L43" s="171"/>
      <c r="M43" s="169" t="s">
        <v>22</v>
      </c>
      <c r="N43" s="170"/>
      <c r="O43" s="170"/>
      <c r="P43" s="170"/>
      <c r="Q43" s="170"/>
      <c r="R43" s="170"/>
      <c r="S43" s="170"/>
      <c r="T43" s="171"/>
      <c r="U43" s="10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</row>
    <row r="44" spans="1:91" x14ac:dyDescent="0.25">
      <c r="A44" s="9"/>
      <c r="B44" s="13"/>
      <c r="C44" s="11"/>
      <c r="D44" s="11"/>
      <c r="E44" s="77"/>
      <c r="F44" s="11"/>
      <c r="G44" s="77"/>
      <c r="H44" s="77"/>
      <c r="I44" s="77"/>
      <c r="J44" s="77"/>
      <c r="K44" s="77"/>
      <c r="L44" s="77"/>
      <c r="M44" s="17"/>
      <c r="N44" s="77"/>
      <c r="O44" s="77"/>
      <c r="P44" s="77"/>
      <c r="Q44" s="77"/>
      <c r="R44" s="77"/>
      <c r="S44" s="77"/>
      <c r="T44" s="18"/>
      <c r="U44" s="10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</row>
    <row r="45" spans="1:91" x14ac:dyDescent="0.25">
      <c r="A45" s="9"/>
      <c r="B45" s="13"/>
      <c r="C45" s="11" t="s">
        <v>19</v>
      </c>
      <c r="D45" s="11" t="s">
        <v>6</v>
      </c>
      <c r="E45" s="8">
        <f>(370+21.6*(E31*(1-(E35/100))))*E33</f>
        <v>0</v>
      </c>
      <c r="F45" s="77" t="s">
        <v>7</v>
      </c>
      <c r="G45" s="11"/>
      <c r="H45" s="11"/>
      <c r="I45" s="11"/>
      <c r="J45" s="11"/>
      <c r="K45" s="75" t="s">
        <v>17</v>
      </c>
      <c r="L45" s="77"/>
      <c r="M45" s="173" t="s">
        <v>18</v>
      </c>
      <c r="N45" s="174"/>
      <c r="O45" s="174"/>
      <c r="P45" s="75"/>
      <c r="Q45" s="75" t="s">
        <v>8</v>
      </c>
      <c r="R45" s="75"/>
      <c r="S45" s="75" t="s">
        <v>9</v>
      </c>
      <c r="T45" s="18"/>
      <c r="U45" s="10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</row>
    <row r="46" spans="1:91" x14ac:dyDescent="0.25">
      <c r="A46" s="9"/>
      <c r="B46" s="13"/>
      <c r="C46" s="11"/>
      <c r="D46" s="11"/>
      <c r="E46" s="77"/>
      <c r="F46" s="11"/>
      <c r="G46" s="77"/>
      <c r="H46" s="77"/>
      <c r="I46" s="77"/>
      <c r="J46" s="77"/>
      <c r="K46" s="77"/>
      <c r="L46" s="77"/>
      <c r="M46" s="17"/>
      <c r="N46" s="77"/>
      <c r="O46" s="77"/>
      <c r="P46" s="77"/>
      <c r="Q46" s="77"/>
      <c r="R46" s="77"/>
      <c r="S46" s="77"/>
      <c r="T46" s="18"/>
      <c r="U46" s="10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</row>
    <row r="47" spans="1:91" x14ac:dyDescent="0.25">
      <c r="A47" s="9"/>
      <c r="B47" s="13"/>
      <c r="C47" s="11" t="s">
        <v>26</v>
      </c>
      <c r="D47" s="11" t="s">
        <v>6</v>
      </c>
      <c r="E47" s="19"/>
      <c r="F47" s="8">
        <f>1.25*0.83*E31</f>
        <v>0</v>
      </c>
      <c r="G47" s="180" t="s">
        <v>10</v>
      </c>
      <c r="H47" s="180"/>
      <c r="I47" s="77"/>
      <c r="J47" s="11"/>
      <c r="K47" s="7">
        <v>0</v>
      </c>
      <c r="L47" s="77"/>
      <c r="M47" s="20" t="s">
        <v>11</v>
      </c>
      <c r="N47" s="8">
        <f>K47</f>
        <v>0</v>
      </c>
      <c r="O47" s="77" t="s">
        <v>10</v>
      </c>
      <c r="P47" s="77"/>
      <c r="Q47" s="21" t="e">
        <f>N47/($N$47+$N$48+$N$49)</f>
        <v>#DIV/0!</v>
      </c>
      <c r="R47" s="21"/>
      <c r="S47" s="21" t="e">
        <f>4*N47/(4*$N$47+9*$N$48+4*$N$49)</f>
        <v>#DIV/0!</v>
      </c>
      <c r="T47" s="22"/>
      <c r="U47" s="10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</row>
    <row r="48" spans="1:91" x14ac:dyDescent="0.25">
      <c r="A48" s="9"/>
      <c r="B48" s="13"/>
      <c r="C48" s="11"/>
      <c r="D48" s="11"/>
      <c r="E48" s="19"/>
      <c r="F48" s="23"/>
      <c r="G48" s="77"/>
      <c r="H48" s="24"/>
      <c r="I48" s="77"/>
      <c r="J48" s="77"/>
      <c r="K48" s="77"/>
      <c r="L48" s="77"/>
      <c r="M48" s="20" t="s">
        <v>12</v>
      </c>
      <c r="N48" s="8">
        <f>K49</f>
        <v>0</v>
      </c>
      <c r="O48" s="77" t="s">
        <v>10</v>
      </c>
      <c r="P48" s="77"/>
      <c r="Q48" s="21" t="e">
        <f>N48/($N$47+$N$48+$N$49)</f>
        <v>#DIV/0!</v>
      </c>
      <c r="R48" s="21"/>
      <c r="S48" s="21" t="e">
        <f>9*N48/(4*$N$47+9*$N$48+4*$N$49)</f>
        <v>#DIV/0!</v>
      </c>
      <c r="T48" s="22"/>
      <c r="U48" s="10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</row>
    <row r="49" spans="1:91" x14ac:dyDescent="0.25">
      <c r="A49" s="9"/>
      <c r="B49" s="13"/>
      <c r="C49" s="11" t="s">
        <v>27</v>
      </c>
      <c r="D49" s="11" t="s">
        <v>6</v>
      </c>
      <c r="E49" s="19" t="s">
        <v>13</v>
      </c>
      <c r="F49" s="8">
        <f>(0.2*E45)/9</f>
        <v>0</v>
      </c>
      <c r="G49" s="77" t="s">
        <v>14</v>
      </c>
      <c r="H49" s="8">
        <f>(0.35*E45)/9</f>
        <v>0</v>
      </c>
      <c r="I49" s="77" t="s">
        <v>10</v>
      </c>
      <c r="J49" s="11"/>
      <c r="K49" s="7">
        <v>0</v>
      </c>
      <c r="L49" s="77"/>
      <c r="M49" s="20" t="s">
        <v>15</v>
      </c>
      <c r="N49" s="8">
        <f>(E45-(4*N47+9*N48))/4</f>
        <v>0</v>
      </c>
      <c r="O49" s="77" t="s">
        <v>10</v>
      </c>
      <c r="P49" s="77"/>
      <c r="Q49" s="21" t="e">
        <f>N49/($N$47+$N$48+$N$49)</f>
        <v>#DIV/0!</v>
      </c>
      <c r="R49" s="21"/>
      <c r="S49" s="21" t="e">
        <f>4*N49/(4*$N$47+9*$N$48+4*$N$49)</f>
        <v>#DIV/0!</v>
      </c>
      <c r="T49" s="22"/>
      <c r="U49" s="10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</row>
    <row r="50" spans="1:91" x14ac:dyDescent="0.25">
      <c r="A50" s="9"/>
      <c r="B50" s="15"/>
      <c r="C50" s="25"/>
      <c r="D50" s="25"/>
      <c r="E50" s="26"/>
      <c r="F50" s="27"/>
      <c r="G50" s="16"/>
      <c r="H50" s="27"/>
      <c r="I50" s="25"/>
      <c r="J50" s="25"/>
      <c r="K50" s="25"/>
      <c r="L50" s="25"/>
      <c r="M50" s="28"/>
      <c r="N50" s="29"/>
      <c r="O50" s="29"/>
      <c r="P50" s="29"/>
      <c r="Q50" s="30"/>
      <c r="R50" s="30"/>
      <c r="S50" s="29"/>
      <c r="T50" s="31"/>
      <c r="U50" s="10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</row>
    <row r="51" spans="1:91" x14ac:dyDescent="0.25">
      <c r="A51" s="9"/>
      <c r="B51" s="9"/>
      <c r="C51" s="9"/>
      <c r="D51" s="9"/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10"/>
      <c r="T51" s="10"/>
      <c r="U51" s="10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</row>
    <row r="52" spans="1:91" x14ac:dyDescent="0.25">
      <c r="A52" s="9"/>
      <c r="B52" s="9"/>
      <c r="C52" s="9"/>
      <c r="D52" s="9"/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10"/>
      <c r="T52" s="10"/>
      <c r="U52" s="10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</row>
    <row r="53" spans="1:91" x14ac:dyDescent="0.25">
      <c r="A53" s="9"/>
      <c r="B53" s="9"/>
      <c r="C53" s="9"/>
      <c r="D53" s="9"/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10"/>
      <c r="T53" s="10"/>
      <c r="U53" s="10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</row>
    <row r="54" spans="1:91" x14ac:dyDescent="0.25">
      <c r="A54" s="9"/>
      <c r="B54" s="12" t="s">
        <v>16</v>
      </c>
      <c r="C54" s="169" t="s">
        <v>42</v>
      </c>
      <c r="D54" s="170"/>
      <c r="E54" s="170"/>
      <c r="F54" s="170"/>
      <c r="G54" s="170"/>
      <c r="H54" s="170"/>
      <c r="I54" s="170"/>
      <c r="J54" s="170"/>
      <c r="K54" s="170"/>
      <c r="L54" s="171"/>
      <c r="M54" s="169" t="s">
        <v>22</v>
      </c>
      <c r="N54" s="170"/>
      <c r="O54" s="170"/>
      <c r="P54" s="170"/>
      <c r="Q54" s="170"/>
      <c r="R54" s="170"/>
      <c r="S54" s="170"/>
      <c r="T54" s="171"/>
      <c r="U54" s="10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</row>
    <row r="55" spans="1:91" ht="15.75" x14ac:dyDescent="0.25">
      <c r="A55" s="9"/>
      <c r="B55" s="32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33"/>
      <c r="N55" s="73"/>
      <c r="O55" s="73"/>
      <c r="P55" s="73"/>
      <c r="Q55" s="11"/>
      <c r="R55" s="11"/>
      <c r="S55" s="77"/>
      <c r="T55" s="18"/>
      <c r="U55" s="10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</row>
    <row r="56" spans="1:91" ht="15.75" x14ac:dyDescent="0.25">
      <c r="A56" s="9"/>
      <c r="B56" s="32"/>
      <c r="C56" s="11" t="s">
        <v>24</v>
      </c>
      <c r="D56" s="11" t="s">
        <v>6</v>
      </c>
      <c r="E56" s="67" t="s">
        <v>41</v>
      </c>
      <c r="F56" s="76">
        <v>200</v>
      </c>
      <c r="G56" s="76" t="s">
        <v>14</v>
      </c>
      <c r="H56" s="76">
        <v>1000</v>
      </c>
      <c r="I56" s="34" t="s">
        <v>7</v>
      </c>
      <c r="J56" s="34"/>
      <c r="K56" s="7">
        <v>0</v>
      </c>
      <c r="L56" s="73"/>
      <c r="M56" s="35"/>
      <c r="N56" s="73"/>
      <c r="O56" s="73"/>
      <c r="P56" s="73"/>
      <c r="Q56" s="11"/>
      <c r="R56" s="11"/>
      <c r="S56" s="77"/>
      <c r="T56" s="18"/>
      <c r="U56" s="10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</row>
    <row r="57" spans="1:91" x14ac:dyDescent="0.25">
      <c r="A57" s="9"/>
      <c r="B57" s="13"/>
      <c r="C57" s="11"/>
      <c r="D57" s="11"/>
      <c r="E57" s="77"/>
      <c r="F57" s="11"/>
      <c r="G57" s="77"/>
      <c r="H57" s="77"/>
      <c r="I57" s="77"/>
      <c r="J57" s="77"/>
      <c r="K57" s="77"/>
      <c r="L57" s="77"/>
      <c r="M57" s="17"/>
      <c r="N57" s="77"/>
      <c r="O57" s="77"/>
      <c r="P57" s="77"/>
      <c r="Q57" s="11"/>
      <c r="R57" s="11"/>
      <c r="S57" s="77"/>
      <c r="T57" s="18"/>
      <c r="U57" s="10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</row>
    <row r="58" spans="1:91" x14ac:dyDescent="0.25">
      <c r="A58" s="9"/>
      <c r="B58" s="13"/>
      <c r="C58" s="11" t="s">
        <v>19</v>
      </c>
      <c r="D58" s="11" t="s">
        <v>6</v>
      </c>
      <c r="E58" s="8">
        <f>E45-K56</f>
        <v>0</v>
      </c>
      <c r="F58" s="77" t="s">
        <v>7</v>
      </c>
      <c r="G58" s="11"/>
      <c r="H58" s="11"/>
      <c r="I58" s="11"/>
      <c r="J58" s="11"/>
      <c r="K58" s="75" t="s">
        <v>17</v>
      </c>
      <c r="L58" s="77"/>
      <c r="M58" s="173" t="s">
        <v>18</v>
      </c>
      <c r="N58" s="174"/>
      <c r="O58" s="174"/>
      <c r="P58" s="75"/>
      <c r="Q58" s="75" t="s">
        <v>8</v>
      </c>
      <c r="R58" s="75"/>
      <c r="S58" s="75" t="s">
        <v>9</v>
      </c>
      <c r="T58" s="18"/>
      <c r="U58" s="10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</row>
    <row r="59" spans="1:91" x14ac:dyDescent="0.25">
      <c r="A59" s="9"/>
      <c r="B59" s="13"/>
      <c r="C59" s="11"/>
      <c r="D59" s="11"/>
      <c r="E59" s="77"/>
      <c r="F59" s="11"/>
      <c r="G59" s="77"/>
      <c r="H59" s="77"/>
      <c r="I59" s="77"/>
      <c r="J59" s="77"/>
      <c r="K59" s="77"/>
      <c r="L59" s="77"/>
      <c r="M59" s="17"/>
      <c r="N59" s="77"/>
      <c r="O59" s="77"/>
      <c r="P59" s="77"/>
      <c r="Q59" s="11"/>
      <c r="R59" s="11"/>
      <c r="S59" s="77"/>
      <c r="T59" s="18"/>
      <c r="U59" s="10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</row>
    <row r="60" spans="1:91" x14ac:dyDescent="0.25">
      <c r="A60" s="9"/>
      <c r="B60" s="13"/>
      <c r="C60" s="11" t="s">
        <v>26</v>
      </c>
      <c r="D60" s="11" t="s">
        <v>6</v>
      </c>
      <c r="E60" s="19"/>
      <c r="F60" s="8">
        <f>1.25*0.83*E31</f>
        <v>0</v>
      </c>
      <c r="G60" s="180" t="s">
        <v>10</v>
      </c>
      <c r="H60" s="180"/>
      <c r="I60" s="77"/>
      <c r="J60" s="11"/>
      <c r="K60" s="7">
        <v>0</v>
      </c>
      <c r="L60" s="77"/>
      <c r="M60" s="20" t="s">
        <v>11</v>
      </c>
      <c r="N60" s="8">
        <f>K60</f>
        <v>0</v>
      </c>
      <c r="O60" s="77" t="s">
        <v>10</v>
      </c>
      <c r="P60" s="77"/>
      <c r="Q60" s="21" t="e">
        <f>N60/($N$60+$N$61+$N$62)</f>
        <v>#DIV/0!</v>
      </c>
      <c r="R60" s="21"/>
      <c r="S60" s="21" t="e">
        <f>4*N60/(4*$N$60+9*$N$61+4*$N$62)</f>
        <v>#DIV/0!</v>
      </c>
      <c r="T60" s="22"/>
      <c r="U60" s="10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</row>
    <row r="61" spans="1:91" x14ac:dyDescent="0.25">
      <c r="A61" s="9"/>
      <c r="B61" s="13"/>
      <c r="C61" s="11"/>
      <c r="D61" s="11"/>
      <c r="E61" s="19"/>
      <c r="F61" s="23"/>
      <c r="G61" s="77"/>
      <c r="H61" s="24"/>
      <c r="I61" s="77"/>
      <c r="J61" s="77"/>
      <c r="K61" s="77"/>
      <c r="L61" s="77"/>
      <c r="M61" s="20" t="s">
        <v>12</v>
      </c>
      <c r="N61" s="8">
        <f>K62</f>
        <v>0</v>
      </c>
      <c r="O61" s="77" t="s">
        <v>10</v>
      </c>
      <c r="P61" s="77"/>
      <c r="Q61" s="21" t="e">
        <f>N61/($N$60+$N$61+$N$62)</f>
        <v>#DIV/0!</v>
      </c>
      <c r="R61" s="21"/>
      <c r="S61" s="21" t="e">
        <f>9*N61/(4*$N$60+9*$N$61+4*$N$62)</f>
        <v>#DIV/0!</v>
      </c>
      <c r="T61" s="22"/>
      <c r="U61" s="10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</row>
    <row r="62" spans="1:91" x14ac:dyDescent="0.25">
      <c r="A62" s="9"/>
      <c r="B62" s="13"/>
      <c r="C62" s="11" t="s">
        <v>27</v>
      </c>
      <c r="D62" s="11" t="s">
        <v>6</v>
      </c>
      <c r="E62" s="19" t="s">
        <v>13</v>
      </c>
      <c r="F62" s="8">
        <f>(0.2*E58)/9</f>
        <v>0</v>
      </c>
      <c r="G62" s="77" t="s">
        <v>14</v>
      </c>
      <c r="H62" s="8">
        <f>(0.35*E58)/9</f>
        <v>0</v>
      </c>
      <c r="I62" s="77" t="s">
        <v>10</v>
      </c>
      <c r="J62" s="11"/>
      <c r="K62" s="7">
        <v>0</v>
      </c>
      <c r="L62" s="77"/>
      <c r="M62" s="20" t="s">
        <v>15</v>
      </c>
      <c r="N62" s="8">
        <f>(E58-4*N60-9*N61)/4</f>
        <v>0</v>
      </c>
      <c r="O62" s="77" t="s">
        <v>10</v>
      </c>
      <c r="P62" s="77"/>
      <c r="Q62" s="21" t="e">
        <f>N62/($N$60+$N$61+$N$62)</f>
        <v>#DIV/0!</v>
      </c>
      <c r="R62" s="21"/>
      <c r="S62" s="21" t="e">
        <f>4*N62/(4*$N$60+9*$N$61+4*$N$62)</f>
        <v>#DIV/0!</v>
      </c>
      <c r="T62" s="22"/>
      <c r="U62" s="10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</row>
    <row r="63" spans="1:91" x14ac:dyDescent="0.25">
      <c r="A63" s="9"/>
      <c r="B63" s="15"/>
      <c r="C63" s="25"/>
      <c r="D63" s="25"/>
      <c r="E63" s="26"/>
      <c r="F63" s="27"/>
      <c r="G63" s="16"/>
      <c r="H63" s="27"/>
      <c r="I63" s="25"/>
      <c r="J63" s="25"/>
      <c r="K63" s="25"/>
      <c r="L63" s="25"/>
      <c r="M63" s="28"/>
      <c r="N63" s="29"/>
      <c r="O63" s="29"/>
      <c r="P63" s="29"/>
      <c r="Q63" s="30"/>
      <c r="R63" s="30"/>
      <c r="S63" s="29"/>
      <c r="T63" s="31"/>
      <c r="U63" s="10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</row>
    <row r="64" spans="1:91" x14ac:dyDescent="0.25">
      <c r="A64" s="9"/>
      <c r="B64" s="11"/>
      <c r="C64" s="11"/>
      <c r="D64" s="11"/>
      <c r="E64" s="19"/>
      <c r="F64" s="24"/>
      <c r="G64" s="24"/>
      <c r="H64" s="24"/>
      <c r="I64" s="11"/>
      <c r="J64" s="11"/>
      <c r="K64" s="11"/>
      <c r="L64" s="11"/>
      <c r="M64" s="36"/>
      <c r="N64" s="77"/>
      <c r="O64" s="77"/>
      <c r="P64" s="77"/>
      <c r="Q64" s="11"/>
      <c r="R64" s="11"/>
      <c r="S64" s="77"/>
      <c r="T64" s="77"/>
      <c r="U64" s="10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</row>
    <row r="65" spans="1:91" x14ac:dyDescent="0.25">
      <c r="A65" s="9"/>
      <c r="B65" s="11"/>
      <c r="C65" s="11"/>
      <c r="D65" s="11"/>
      <c r="E65" s="19"/>
      <c r="F65" s="24"/>
      <c r="G65" s="77"/>
      <c r="H65" s="24"/>
      <c r="I65" s="11"/>
      <c r="J65" s="11"/>
      <c r="K65" s="11"/>
      <c r="L65" s="11"/>
      <c r="M65" s="36"/>
      <c r="N65" s="77"/>
      <c r="O65" s="77"/>
      <c r="P65" s="77"/>
      <c r="Q65" s="11"/>
      <c r="R65" s="11"/>
      <c r="S65" s="77"/>
      <c r="T65" s="77"/>
      <c r="U65" s="10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</row>
    <row r="66" spans="1:91" x14ac:dyDescent="0.25">
      <c r="A66" s="9"/>
      <c r="B66" s="11"/>
      <c r="C66" s="11"/>
      <c r="D66" s="11"/>
      <c r="E66" s="19"/>
      <c r="F66" s="24"/>
      <c r="G66" s="77"/>
      <c r="H66" s="24"/>
      <c r="I66" s="11"/>
      <c r="J66" s="11"/>
      <c r="K66" s="11"/>
      <c r="L66" s="11"/>
      <c r="M66" s="36"/>
      <c r="N66" s="77"/>
      <c r="O66" s="77"/>
      <c r="P66" s="77"/>
      <c r="Q66" s="11"/>
      <c r="R66" s="11"/>
      <c r="S66" s="77"/>
      <c r="T66" s="77"/>
      <c r="U66" s="10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</row>
    <row r="67" spans="1:91" x14ac:dyDescent="0.25">
      <c r="A67" s="9"/>
      <c r="B67" s="46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0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</row>
    <row r="68" spans="1:91" ht="15.75" x14ac:dyDescent="0.25">
      <c r="A68" s="9"/>
      <c r="B68" s="46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11"/>
      <c r="R68" s="11"/>
      <c r="S68" s="77"/>
      <c r="T68" s="77"/>
      <c r="U68" s="10"/>
      <c r="V68" s="9"/>
      <c r="W68" s="9"/>
      <c r="X68" s="46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9"/>
      <c r="AR68" s="9"/>
      <c r="AS68" s="9"/>
      <c r="AT68" s="9"/>
      <c r="AU68" s="9"/>
      <c r="AV68" s="9"/>
      <c r="AW68" s="9"/>
      <c r="AX68" s="9"/>
      <c r="AY68" s="9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</row>
    <row r="69" spans="1:91" ht="15.75" x14ac:dyDescent="0.25">
      <c r="A69" s="9"/>
      <c r="B69" s="46"/>
      <c r="C69" s="11"/>
      <c r="D69" s="11"/>
      <c r="E69" s="19"/>
      <c r="F69" s="76"/>
      <c r="G69" s="76"/>
      <c r="H69" s="76"/>
      <c r="I69" s="34"/>
      <c r="J69" s="34"/>
      <c r="K69" s="37"/>
      <c r="L69" s="73"/>
      <c r="M69" s="73"/>
      <c r="N69" s="73"/>
      <c r="O69" s="73"/>
      <c r="P69" s="73"/>
      <c r="Q69" s="11"/>
      <c r="R69" s="11"/>
      <c r="S69" s="77"/>
      <c r="T69" s="77"/>
      <c r="U69" s="10"/>
      <c r="V69" s="9"/>
      <c r="W69" s="9"/>
      <c r="X69" s="46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11"/>
      <c r="AN69" s="11"/>
      <c r="AO69" s="77"/>
      <c r="AP69" s="77"/>
      <c r="AQ69" s="9"/>
      <c r="AR69" s="9"/>
      <c r="AS69" s="9"/>
      <c r="AT69" s="9"/>
      <c r="AU69" s="9"/>
      <c r="AV69" s="9"/>
      <c r="AW69" s="9"/>
      <c r="AX69" s="9"/>
      <c r="AY69" s="9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</row>
    <row r="70" spans="1:91" ht="15.75" x14ac:dyDescent="0.25">
      <c r="A70" s="9"/>
      <c r="B70" s="11"/>
      <c r="C70" s="11"/>
      <c r="D70" s="11"/>
      <c r="E70" s="77"/>
      <c r="F70" s="11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11"/>
      <c r="R70" s="11"/>
      <c r="S70" s="77"/>
      <c r="T70" s="77"/>
      <c r="U70" s="10"/>
      <c r="V70" s="9"/>
      <c r="W70" s="9"/>
      <c r="X70" s="46"/>
      <c r="Y70" s="11"/>
      <c r="Z70" s="11"/>
      <c r="AA70" s="19"/>
      <c r="AB70" s="76"/>
      <c r="AC70" s="76"/>
      <c r="AD70" s="76"/>
      <c r="AE70" s="34"/>
      <c r="AF70" s="34"/>
      <c r="AG70" s="37"/>
      <c r="AH70" s="73"/>
      <c r="AI70" s="73"/>
      <c r="AJ70" s="73"/>
      <c r="AK70" s="73"/>
      <c r="AL70" s="73"/>
      <c r="AM70" s="11"/>
      <c r="AN70" s="11"/>
      <c r="AO70" s="77"/>
      <c r="AP70" s="77"/>
      <c r="AQ70" s="9"/>
      <c r="AR70" s="9"/>
      <c r="AS70" s="9"/>
      <c r="AT70" s="9"/>
      <c r="AU70" s="9"/>
      <c r="AV70" s="9"/>
      <c r="AW70" s="9"/>
      <c r="AX70" s="9"/>
      <c r="AY70" s="9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</row>
    <row r="71" spans="1:91" x14ac:dyDescent="0.25">
      <c r="A71" s="9"/>
      <c r="B71" s="11"/>
      <c r="C71" s="11"/>
      <c r="D71" s="11"/>
      <c r="E71" s="8"/>
      <c r="F71" s="77"/>
      <c r="G71" s="11"/>
      <c r="H71" s="11"/>
      <c r="I71" s="11"/>
      <c r="J71" s="11"/>
      <c r="K71" s="75"/>
      <c r="L71" s="77"/>
      <c r="M71" s="174"/>
      <c r="N71" s="174"/>
      <c r="O71" s="174"/>
      <c r="P71" s="75"/>
      <c r="Q71" s="75"/>
      <c r="R71" s="75"/>
      <c r="S71" s="75"/>
      <c r="T71" s="77"/>
      <c r="U71" s="9"/>
      <c r="V71" s="9"/>
      <c r="W71" s="9"/>
      <c r="X71" s="11"/>
      <c r="Y71" s="11"/>
      <c r="Z71" s="11"/>
      <c r="AA71" s="77"/>
      <c r="AB71" s="11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11"/>
      <c r="AN71" s="11"/>
      <c r="AO71" s="77"/>
      <c r="AP71" s="77"/>
      <c r="AQ71" s="9"/>
      <c r="AR71" s="9"/>
      <c r="AS71" s="9"/>
      <c r="AT71" s="9"/>
      <c r="AU71" s="9"/>
      <c r="AV71" s="9"/>
      <c r="AW71" s="9"/>
      <c r="AX71" s="9"/>
      <c r="AY71" s="9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</row>
    <row r="72" spans="1:91" x14ac:dyDescent="0.25">
      <c r="A72" s="9"/>
      <c r="B72" s="11"/>
      <c r="C72" s="11"/>
      <c r="D72" s="11"/>
      <c r="E72" s="77"/>
      <c r="F72" s="11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11"/>
      <c r="R72" s="11"/>
      <c r="S72" s="77"/>
      <c r="T72" s="77"/>
      <c r="U72" s="9"/>
      <c r="V72" s="9"/>
      <c r="W72" s="9"/>
      <c r="X72" s="11"/>
      <c r="Y72" s="11"/>
      <c r="Z72" s="11"/>
      <c r="AA72" s="8"/>
      <c r="AB72" s="77"/>
      <c r="AC72" s="11"/>
      <c r="AD72" s="11"/>
      <c r="AE72" s="11"/>
      <c r="AF72" s="11"/>
      <c r="AG72" s="75"/>
      <c r="AH72" s="77"/>
      <c r="AI72" s="174"/>
      <c r="AJ72" s="174"/>
      <c r="AK72" s="174"/>
      <c r="AL72" s="75"/>
      <c r="AM72" s="75"/>
      <c r="AN72" s="75"/>
      <c r="AO72" s="75"/>
      <c r="AP72" s="77"/>
      <c r="AQ72" s="9"/>
      <c r="AR72" s="9"/>
      <c r="AS72" s="9"/>
      <c r="AT72" s="9"/>
      <c r="AU72" s="9"/>
      <c r="AV72" s="9"/>
      <c r="AW72" s="9"/>
      <c r="AX72" s="9"/>
      <c r="AY72" s="9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</row>
    <row r="73" spans="1:91" x14ac:dyDescent="0.25">
      <c r="A73" s="9"/>
      <c r="B73" s="11"/>
      <c r="C73" s="11"/>
      <c r="D73" s="11"/>
      <c r="E73" s="19"/>
      <c r="F73" s="8"/>
      <c r="G73" s="77"/>
      <c r="H73" s="8"/>
      <c r="I73" s="77"/>
      <c r="J73" s="11"/>
      <c r="K73" s="37"/>
      <c r="L73" s="77"/>
      <c r="M73" s="36"/>
      <c r="N73" s="8"/>
      <c r="O73" s="77"/>
      <c r="P73" s="77"/>
      <c r="Q73" s="21"/>
      <c r="R73" s="21"/>
      <c r="S73" s="21"/>
      <c r="T73" s="21"/>
      <c r="U73" s="9"/>
      <c r="V73" s="9"/>
      <c r="W73" s="9"/>
      <c r="X73" s="11"/>
      <c r="Y73" s="11"/>
      <c r="Z73" s="11"/>
      <c r="AA73" s="77"/>
      <c r="AB73" s="11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11"/>
      <c r="AN73" s="11"/>
      <c r="AO73" s="77"/>
      <c r="AP73" s="77"/>
      <c r="AQ73" s="9"/>
      <c r="AR73" s="9"/>
      <c r="AS73" s="9"/>
      <c r="AT73" s="9"/>
      <c r="AU73" s="9"/>
      <c r="AV73" s="9"/>
      <c r="AW73" s="9"/>
      <c r="AX73" s="9"/>
      <c r="AY73" s="9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</row>
    <row r="74" spans="1:91" x14ac:dyDescent="0.25">
      <c r="A74" s="9"/>
      <c r="B74" s="11"/>
      <c r="C74" s="11"/>
      <c r="D74" s="11"/>
      <c r="E74" s="19"/>
      <c r="F74" s="23"/>
      <c r="G74" s="77"/>
      <c r="H74" s="24"/>
      <c r="I74" s="77"/>
      <c r="J74" s="77"/>
      <c r="K74" s="77"/>
      <c r="L74" s="77"/>
      <c r="M74" s="36"/>
      <c r="N74" s="8"/>
      <c r="O74" s="77"/>
      <c r="P74" s="77"/>
      <c r="Q74" s="21"/>
      <c r="R74" s="21"/>
      <c r="S74" s="21"/>
      <c r="T74" s="21"/>
      <c r="U74" s="9"/>
      <c r="V74" s="9"/>
      <c r="W74" s="9"/>
      <c r="X74" s="11"/>
      <c r="Y74" s="11"/>
      <c r="Z74" s="11"/>
      <c r="AA74" s="19"/>
      <c r="AB74" s="8"/>
      <c r="AC74" s="77"/>
      <c r="AD74" s="8"/>
      <c r="AE74" s="77"/>
      <c r="AF74" s="11"/>
      <c r="AG74" s="37"/>
      <c r="AH74" s="77"/>
      <c r="AI74" s="36"/>
      <c r="AJ74" s="8"/>
      <c r="AK74" s="77"/>
      <c r="AL74" s="77"/>
      <c r="AM74" s="21"/>
      <c r="AN74" s="21"/>
      <c r="AO74" s="21"/>
      <c r="AP74" s="21"/>
      <c r="AQ74" s="9"/>
      <c r="AR74" s="9"/>
      <c r="AS74" s="9"/>
      <c r="AT74" s="9"/>
      <c r="AU74" s="9"/>
      <c r="AV74" s="9"/>
      <c r="AW74" s="9"/>
      <c r="AX74" s="9"/>
      <c r="AY74" s="9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</row>
    <row r="75" spans="1:91" x14ac:dyDescent="0.25">
      <c r="A75" s="9"/>
      <c r="B75" s="11"/>
      <c r="C75" s="11"/>
      <c r="D75" s="11"/>
      <c r="E75" s="19"/>
      <c r="F75" s="8"/>
      <c r="G75" s="77"/>
      <c r="H75" s="8"/>
      <c r="I75" s="77"/>
      <c r="J75" s="11"/>
      <c r="K75" s="37"/>
      <c r="L75" s="77"/>
      <c r="M75" s="36"/>
      <c r="N75" s="8"/>
      <c r="O75" s="77"/>
      <c r="P75" s="77"/>
      <c r="Q75" s="21"/>
      <c r="R75" s="21"/>
      <c r="S75" s="21"/>
      <c r="T75" s="21"/>
      <c r="U75" s="9"/>
      <c r="V75" s="9"/>
      <c r="W75" s="9"/>
      <c r="X75" s="11"/>
      <c r="Y75" s="11"/>
      <c r="Z75" s="11"/>
      <c r="AA75" s="19"/>
      <c r="AB75" s="23"/>
      <c r="AC75" s="77"/>
      <c r="AD75" s="24"/>
      <c r="AE75" s="77"/>
      <c r="AF75" s="77"/>
      <c r="AG75" s="77"/>
      <c r="AH75" s="77"/>
      <c r="AI75" s="36"/>
      <c r="AJ75" s="8"/>
      <c r="AK75" s="77"/>
      <c r="AL75" s="77"/>
      <c r="AM75" s="21"/>
      <c r="AN75" s="21"/>
      <c r="AO75" s="21"/>
      <c r="AP75" s="21"/>
      <c r="AQ75" s="9"/>
      <c r="AR75" s="9"/>
      <c r="AS75" s="9"/>
      <c r="AT75" s="9"/>
      <c r="AU75" s="9"/>
      <c r="AV75" s="9"/>
      <c r="AW75" s="9"/>
      <c r="AX75" s="9"/>
      <c r="AY75" s="9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</row>
    <row r="76" spans="1:91" x14ac:dyDescent="0.25">
      <c r="A76" s="9"/>
      <c r="B76" s="11"/>
      <c r="C76" s="11"/>
      <c r="D76" s="11"/>
      <c r="E76" s="19"/>
      <c r="F76" s="24"/>
      <c r="G76" s="77"/>
      <c r="H76" s="24"/>
      <c r="I76" s="11"/>
      <c r="J76" s="11"/>
      <c r="K76" s="11"/>
      <c r="L76" s="11"/>
      <c r="M76" s="36"/>
      <c r="N76" s="77"/>
      <c r="O76" s="77"/>
      <c r="P76" s="77"/>
      <c r="Q76" s="11"/>
      <c r="R76" s="11"/>
      <c r="S76" s="77"/>
      <c r="T76" s="77"/>
      <c r="U76" s="10"/>
      <c r="V76" s="9"/>
      <c r="W76" s="9"/>
      <c r="X76" s="11"/>
      <c r="Y76" s="11"/>
      <c r="Z76" s="11"/>
      <c r="AA76" s="19"/>
      <c r="AB76" s="8"/>
      <c r="AC76" s="77"/>
      <c r="AD76" s="8"/>
      <c r="AE76" s="77"/>
      <c r="AF76" s="11"/>
      <c r="AG76" s="37"/>
      <c r="AH76" s="77"/>
      <c r="AI76" s="36"/>
      <c r="AJ76" s="8"/>
      <c r="AK76" s="77"/>
      <c r="AL76" s="77"/>
      <c r="AM76" s="21"/>
      <c r="AN76" s="21"/>
      <c r="AO76" s="21"/>
      <c r="AP76" s="21"/>
      <c r="AQ76" s="9"/>
      <c r="AR76" s="9"/>
      <c r="AS76" s="9"/>
      <c r="AT76" s="9"/>
      <c r="AU76" s="9"/>
      <c r="AV76" s="9"/>
      <c r="AW76" s="9"/>
      <c r="AX76" s="9"/>
      <c r="AY76" s="9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</row>
    <row r="77" spans="1:91" x14ac:dyDescent="0.25">
      <c r="A77" s="9"/>
      <c r="B77" s="11"/>
      <c r="C77" s="11"/>
      <c r="D77" s="11"/>
      <c r="E77" s="19"/>
      <c r="F77" s="23"/>
      <c r="G77" s="77"/>
      <c r="H77" s="24"/>
      <c r="I77" s="77"/>
      <c r="J77" s="77"/>
      <c r="K77" s="77"/>
      <c r="L77" s="77"/>
      <c r="M77" s="36"/>
      <c r="N77" s="37"/>
      <c r="O77" s="77"/>
      <c r="P77" s="77"/>
      <c r="Q77" s="9"/>
      <c r="R77" s="9"/>
      <c r="S77" s="10"/>
      <c r="T77" s="10"/>
      <c r="U77" s="10"/>
      <c r="V77" s="9"/>
      <c r="W77" s="9"/>
      <c r="X77" s="11"/>
      <c r="Y77" s="11"/>
      <c r="Z77" s="11"/>
      <c r="AA77" s="19"/>
      <c r="AB77" s="24"/>
      <c r="AC77" s="77"/>
      <c r="AD77" s="24"/>
      <c r="AE77" s="11"/>
      <c r="AF77" s="11"/>
      <c r="AG77" s="11"/>
      <c r="AH77" s="11"/>
      <c r="AI77" s="36"/>
      <c r="AJ77" s="77"/>
      <c r="AK77" s="77"/>
      <c r="AL77" s="77"/>
      <c r="AM77" s="11"/>
      <c r="AN77" s="11"/>
      <c r="AO77" s="77"/>
      <c r="AP77" s="77"/>
      <c r="AQ77" s="9"/>
      <c r="AR77" s="9"/>
      <c r="AS77" s="9"/>
      <c r="AT77" s="9"/>
      <c r="AU77" s="9"/>
      <c r="AV77" s="9"/>
      <c r="AW77" s="9"/>
      <c r="AX77" s="9"/>
      <c r="AY77" s="9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</row>
    <row r="78" spans="1:91" x14ac:dyDescent="0.25">
      <c r="A78" s="9"/>
      <c r="B78" s="11"/>
      <c r="C78" s="11"/>
      <c r="D78" s="11"/>
      <c r="E78" s="19"/>
      <c r="F78" s="8"/>
      <c r="G78" s="77"/>
      <c r="H78" s="8"/>
      <c r="I78" s="77"/>
      <c r="J78" s="11"/>
      <c r="K78" s="37"/>
      <c r="L78" s="77"/>
      <c r="M78" s="36"/>
      <c r="N78" s="37"/>
      <c r="O78" s="77"/>
      <c r="P78" s="77"/>
      <c r="Q78" s="9"/>
      <c r="R78" s="9"/>
      <c r="S78" s="10"/>
      <c r="T78" s="10"/>
      <c r="U78" s="10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</row>
    <row r="79" spans="1:91" x14ac:dyDescent="0.25">
      <c r="A79" s="9"/>
      <c r="B79" s="11"/>
      <c r="C79" s="11"/>
      <c r="D79" s="11"/>
      <c r="E79" s="19"/>
      <c r="F79" s="24"/>
      <c r="G79" s="77"/>
      <c r="H79" s="24"/>
      <c r="I79" s="11"/>
      <c r="J79" s="11"/>
      <c r="K79" s="11"/>
      <c r="L79" s="11"/>
      <c r="M79" s="36"/>
      <c r="N79" s="77"/>
      <c r="O79" s="77"/>
      <c r="P79" s="77"/>
      <c r="Q79" s="9"/>
      <c r="R79" s="9"/>
      <c r="S79" s="10"/>
      <c r="T79" s="10"/>
      <c r="U79" s="10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</row>
    <row r="80" spans="1:91" x14ac:dyDescent="0.25">
      <c r="A80" s="9"/>
      <c r="B80" s="11"/>
      <c r="C80" s="11"/>
      <c r="D80" s="11"/>
      <c r="E80" s="77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9"/>
      <c r="R80" s="9"/>
      <c r="S80" s="10"/>
      <c r="T80" s="10"/>
      <c r="U80" s="10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</row>
    <row r="81" spans="1:91" x14ac:dyDescent="0.25">
      <c r="A81" s="9"/>
      <c r="B81" s="11"/>
      <c r="C81" s="11"/>
      <c r="D81" s="11"/>
      <c r="E81" s="77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9"/>
      <c r="R81" s="9"/>
      <c r="S81" s="10"/>
      <c r="T81" s="10"/>
      <c r="U81" s="10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</row>
    <row r="82" spans="1:91" x14ac:dyDescent="0.25">
      <c r="A82" s="9"/>
      <c r="B82" s="9"/>
      <c r="C82" s="9"/>
      <c r="D82" s="9"/>
      <c r="E82" s="10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10"/>
      <c r="T82" s="10"/>
      <c r="U82" s="10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</row>
    <row r="83" spans="1:91" x14ac:dyDescent="0.25">
      <c r="A83" s="9"/>
      <c r="B83" s="9"/>
      <c r="C83" s="9"/>
      <c r="D83" s="9"/>
      <c r="E83" s="1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10"/>
      <c r="T83" s="10"/>
      <c r="U83" s="10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</row>
    <row r="84" spans="1:91" x14ac:dyDescent="0.25">
      <c r="A84" s="9"/>
      <c r="B84" s="9"/>
      <c r="C84" s="9"/>
      <c r="D84" s="9"/>
      <c r="E84" s="10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0"/>
      <c r="T84" s="10"/>
      <c r="U84" s="10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</row>
    <row r="85" spans="1:91" x14ac:dyDescent="0.25">
      <c r="A85" s="9"/>
      <c r="B85" s="9"/>
      <c r="C85" s="9"/>
      <c r="D85" s="9"/>
      <c r="E85" s="10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0"/>
      <c r="T85" s="10"/>
      <c r="U85" s="10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</row>
    <row r="86" spans="1:91" x14ac:dyDescent="0.25">
      <c r="A86" s="9"/>
      <c r="B86" s="9"/>
      <c r="C86" s="9"/>
      <c r="D86" s="9"/>
      <c r="E86" s="10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0"/>
      <c r="T86" s="10"/>
      <c r="U86" s="10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</row>
    <row r="87" spans="1:91" x14ac:dyDescent="0.25">
      <c r="A87" s="9"/>
      <c r="B87" s="9"/>
      <c r="C87" s="9"/>
      <c r="D87" s="9"/>
      <c r="E87" s="10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0"/>
      <c r="T87" s="10"/>
      <c r="U87" s="10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</row>
    <row r="88" spans="1:91" x14ac:dyDescent="0.25">
      <c r="A88" s="9"/>
      <c r="B88" s="9"/>
      <c r="C88" s="9"/>
      <c r="D88" s="9"/>
      <c r="E88" s="10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0"/>
      <c r="T88" s="10"/>
      <c r="U88" s="10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</row>
    <row r="89" spans="1:91" x14ac:dyDescent="0.25">
      <c r="A89" s="9"/>
      <c r="B89" s="9"/>
      <c r="C89" s="9"/>
      <c r="D89" s="9"/>
      <c r="E89" s="10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0"/>
      <c r="T89" s="10"/>
      <c r="U89" s="10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</row>
    <row r="90" spans="1:91" x14ac:dyDescent="0.25">
      <c r="A90" s="9"/>
      <c r="B90" s="9"/>
      <c r="C90" s="9"/>
      <c r="D90" s="9"/>
      <c r="E90" s="10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0"/>
      <c r="T90" s="10"/>
      <c r="U90" s="10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</row>
    <row r="91" spans="1:91" x14ac:dyDescent="0.25">
      <c r="A91" s="9"/>
      <c r="B91" s="9"/>
      <c r="C91" s="9"/>
      <c r="D91" s="9"/>
      <c r="E91" s="1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0"/>
      <c r="T91" s="10"/>
      <c r="U91" s="10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</row>
    <row r="92" spans="1:91" x14ac:dyDescent="0.25">
      <c r="A92" s="9"/>
      <c r="B92" s="9"/>
      <c r="C92" s="9"/>
      <c r="D92" s="9"/>
      <c r="E92" s="10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0"/>
      <c r="T92" s="10"/>
      <c r="U92" s="10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</row>
    <row r="93" spans="1:91" x14ac:dyDescent="0.25">
      <c r="A93" s="9"/>
      <c r="B93" s="9"/>
      <c r="C93" s="9"/>
      <c r="D93" s="9"/>
      <c r="E93" s="10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0"/>
      <c r="T93" s="10"/>
      <c r="U93" s="10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</row>
    <row r="94" spans="1:91" x14ac:dyDescent="0.25">
      <c r="A94" s="9"/>
      <c r="B94" s="9"/>
      <c r="C94" s="9"/>
      <c r="D94" s="9"/>
      <c r="E94" s="10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0"/>
      <c r="T94" s="10"/>
      <c r="U94" s="10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</row>
    <row r="95" spans="1:91" x14ac:dyDescent="0.25">
      <c r="A95" s="9"/>
      <c r="B95" s="9"/>
      <c r="C95" s="9"/>
      <c r="D95" s="9"/>
      <c r="E95" s="10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0"/>
      <c r="T95" s="10"/>
      <c r="U95" s="10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</row>
    <row r="96" spans="1:91" x14ac:dyDescent="0.25">
      <c r="A96" s="9"/>
      <c r="B96" s="9"/>
      <c r="C96" s="9"/>
      <c r="D96" s="9"/>
      <c r="E96" s="10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0"/>
      <c r="T96" s="10"/>
      <c r="U96" s="10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</row>
    <row r="97" spans="1:91" x14ac:dyDescent="0.25">
      <c r="A97" s="9"/>
      <c r="B97" s="9"/>
      <c r="C97" s="9"/>
      <c r="D97" s="9"/>
      <c r="E97" s="10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0"/>
      <c r="T97" s="10"/>
      <c r="U97" s="10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</row>
    <row r="98" spans="1:91" x14ac:dyDescent="0.25">
      <c r="A98" s="9"/>
      <c r="B98" s="9"/>
      <c r="C98" s="9"/>
      <c r="D98" s="9"/>
      <c r="E98" s="10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0"/>
      <c r="T98" s="10"/>
      <c r="U98" s="10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</row>
    <row r="99" spans="1:91" x14ac:dyDescent="0.25">
      <c r="A99" s="9"/>
      <c r="B99" s="9"/>
      <c r="C99" s="9"/>
      <c r="D99" s="9"/>
      <c r="E99" s="10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0"/>
      <c r="T99" s="10"/>
      <c r="U99" s="10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</row>
    <row r="100" spans="1:91" x14ac:dyDescent="0.25">
      <c r="A100" s="9"/>
      <c r="B100" s="9"/>
      <c r="C100" s="9"/>
      <c r="D100" s="9"/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0"/>
      <c r="T100" s="10"/>
      <c r="U100" s="10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</row>
    <row r="101" spans="1:91" x14ac:dyDescent="0.25">
      <c r="A101" s="9"/>
      <c r="B101" s="9"/>
      <c r="C101" s="9"/>
      <c r="D101" s="9"/>
      <c r="E101" s="10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0"/>
      <c r="T101" s="10"/>
      <c r="U101" s="10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</row>
    <row r="102" spans="1:91" x14ac:dyDescent="0.25">
      <c r="A102" s="9"/>
      <c r="B102" s="9"/>
      <c r="C102" s="9"/>
      <c r="D102" s="9"/>
      <c r="E102" s="10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0"/>
      <c r="T102" s="10"/>
      <c r="U102" s="10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</row>
    <row r="103" spans="1:91" x14ac:dyDescent="0.25">
      <c r="A103" s="9"/>
      <c r="B103" s="9"/>
      <c r="C103" s="9"/>
      <c r="D103" s="9"/>
      <c r="E103" s="1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0"/>
      <c r="T103" s="10"/>
      <c r="U103" s="10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</row>
    <row r="104" spans="1:91" x14ac:dyDescent="0.25">
      <c r="A104" s="9"/>
      <c r="B104" s="9"/>
      <c r="C104" s="9"/>
      <c r="D104" s="9"/>
      <c r="E104" s="10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0"/>
      <c r="T104" s="10"/>
      <c r="U104" s="10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</row>
    <row r="105" spans="1:91" x14ac:dyDescent="0.25">
      <c r="A105" s="9"/>
      <c r="B105" s="9"/>
      <c r="C105" s="9"/>
      <c r="D105" s="9"/>
      <c r="E105" s="10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10"/>
      <c r="T105" s="10"/>
      <c r="U105" s="10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</row>
    <row r="106" spans="1:91" x14ac:dyDescent="0.25">
      <c r="A106" s="9"/>
      <c r="B106" s="9"/>
      <c r="C106" s="9"/>
      <c r="D106" s="9"/>
      <c r="E106" s="10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10"/>
      <c r="T106" s="10"/>
      <c r="U106" s="10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</row>
    <row r="107" spans="1:91" x14ac:dyDescent="0.25">
      <c r="A107" s="9"/>
      <c r="B107" s="9"/>
      <c r="C107" s="9"/>
      <c r="D107" s="9"/>
      <c r="E107" s="10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10"/>
      <c r="T107" s="10"/>
      <c r="U107" s="10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</row>
    <row r="108" spans="1:91" x14ac:dyDescent="0.25">
      <c r="A108" s="9"/>
      <c r="B108" s="9"/>
      <c r="C108" s="9"/>
      <c r="D108" s="9"/>
      <c r="E108" s="10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10"/>
      <c r="T108" s="10"/>
      <c r="U108" s="10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</row>
    <row r="109" spans="1:91" x14ac:dyDescent="0.2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"/>
      <c r="T109" s="5"/>
      <c r="U109" s="5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</row>
    <row r="110" spans="1:91" x14ac:dyDescent="0.2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"/>
      <c r="T110" s="5"/>
      <c r="U110" s="5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</row>
    <row r="111" spans="1:91" x14ac:dyDescent="0.2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"/>
      <c r="T111" s="5"/>
      <c r="U111" s="5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</row>
    <row r="112" spans="1:91" x14ac:dyDescent="0.2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"/>
      <c r="T112" s="5"/>
      <c r="U112" s="5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</row>
    <row r="113" spans="1:91" x14ac:dyDescent="0.2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"/>
      <c r="T113" s="5"/>
      <c r="U113" s="5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</row>
    <row r="114" spans="1:91" x14ac:dyDescent="0.2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"/>
      <c r="T114" s="5"/>
      <c r="U114" s="5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</row>
    <row r="115" spans="1:91" x14ac:dyDescent="0.2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"/>
      <c r="T115" s="5"/>
      <c r="U115" s="5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</row>
    <row r="116" spans="1:91" x14ac:dyDescent="0.2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"/>
      <c r="T116" s="5"/>
      <c r="U116" s="5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</row>
    <row r="117" spans="1:91" x14ac:dyDescent="0.2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"/>
      <c r="T117" s="5"/>
      <c r="U117" s="5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</row>
    <row r="118" spans="1:91" x14ac:dyDescent="0.2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"/>
      <c r="T118" s="5"/>
      <c r="U118" s="5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</row>
    <row r="119" spans="1:91" x14ac:dyDescent="0.2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"/>
      <c r="T119" s="5"/>
      <c r="U119" s="5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</row>
    <row r="120" spans="1:91" x14ac:dyDescent="0.2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"/>
      <c r="T120" s="5"/>
      <c r="U120" s="5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</row>
    <row r="121" spans="1:91" x14ac:dyDescent="0.25">
      <c r="A121" s="4"/>
      <c r="B121" s="4"/>
      <c r="C121" s="4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"/>
      <c r="T121" s="5"/>
      <c r="U121" s="5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</row>
    <row r="122" spans="1:91" x14ac:dyDescent="0.25">
      <c r="A122" s="4"/>
      <c r="B122" s="4"/>
      <c r="C122" s="4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"/>
      <c r="T122" s="5"/>
      <c r="U122" s="5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</row>
    <row r="123" spans="1:91" x14ac:dyDescent="0.2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"/>
      <c r="T123" s="5"/>
      <c r="U123" s="5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</row>
    <row r="124" spans="1:91" x14ac:dyDescent="0.25">
      <c r="A124" s="4"/>
      <c r="B124" s="4"/>
      <c r="C124" s="4"/>
      <c r="D124" s="4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"/>
      <c r="T124" s="5"/>
      <c r="U124" s="5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</row>
    <row r="125" spans="1:91" x14ac:dyDescent="0.2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"/>
      <c r="T125" s="5"/>
      <c r="U125" s="5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</row>
    <row r="126" spans="1:91" x14ac:dyDescent="0.25">
      <c r="A126" s="4"/>
      <c r="B126" s="4"/>
      <c r="C126" s="4"/>
      <c r="D126" s="4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"/>
      <c r="T126" s="5"/>
      <c r="U126" s="5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</row>
    <row r="127" spans="1:91" x14ac:dyDescent="0.25">
      <c r="A127" s="4"/>
      <c r="B127" s="4"/>
      <c r="C127" s="4"/>
      <c r="D127" s="4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"/>
      <c r="T127" s="5"/>
      <c r="U127" s="5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</row>
    <row r="128" spans="1:91" x14ac:dyDescent="0.25">
      <c r="A128" s="4"/>
      <c r="B128" s="4"/>
      <c r="C128" s="4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"/>
      <c r="T128" s="5"/>
      <c r="U128" s="5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</row>
    <row r="129" spans="1:91" x14ac:dyDescent="0.25">
      <c r="A129" s="4"/>
      <c r="B129" s="4"/>
      <c r="C129" s="4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"/>
      <c r="T129" s="5"/>
      <c r="U129" s="5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</row>
    <row r="130" spans="1:91" x14ac:dyDescent="0.25">
      <c r="A130" s="4"/>
      <c r="B130" s="4"/>
      <c r="C130" s="4"/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"/>
      <c r="T130" s="5"/>
      <c r="U130" s="5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</row>
    <row r="131" spans="1:91" x14ac:dyDescent="0.2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"/>
      <c r="T131" s="5"/>
      <c r="U131" s="5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</row>
    <row r="132" spans="1:91" x14ac:dyDescent="0.25">
      <c r="A132" s="4"/>
      <c r="B132" s="4"/>
      <c r="C132" s="4"/>
      <c r="D132" s="4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"/>
      <c r="T132" s="5"/>
      <c r="U132" s="5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</row>
    <row r="133" spans="1:91" x14ac:dyDescent="0.2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"/>
      <c r="T133" s="5"/>
      <c r="U133" s="5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</row>
    <row r="134" spans="1:91" x14ac:dyDescent="0.25">
      <c r="A134" s="4"/>
      <c r="B134" s="4"/>
      <c r="C134" s="4"/>
      <c r="D134" s="4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"/>
      <c r="T134" s="5"/>
      <c r="U134" s="5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</row>
    <row r="135" spans="1:91" x14ac:dyDescent="0.2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"/>
      <c r="T135" s="5"/>
      <c r="U135" s="5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</row>
    <row r="136" spans="1:91" x14ac:dyDescent="0.2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"/>
      <c r="T136" s="5"/>
      <c r="U136" s="5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</row>
    <row r="137" spans="1:91" x14ac:dyDescent="0.25">
      <c r="A137" s="4"/>
      <c r="B137" s="4"/>
      <c r="C137" s="4"/>
      <c r="D137" s="4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"/>
      <c r="T137" s="5"/>
      <c r="U137" s="5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</row>
    <row r="138" spans="1:91" x14ac:dyDescent="0.25">
      <c r="A138" s="4"/>
      <c r="B138" s="4"/>
      <c r="C138" s="4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"/>
      <c r="T138" s="5"/>
      <c r="U138" s="5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</row>
    <row r="139" spans="1:91" x14ac:dyDescent="0.25">
      <c r="A139" s="4"/>
      <c r="B139" s="4"/>
      <c r="C139" s="4"/>
      <c r="D139" s="4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"/>
      <c r="T139" s="5"/>
      <c r="U139" s="5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</row>
    <row r="140" spans="1:91" x14ac:dyDescent="0.25">
      <c r="A140" s="4"/>
      <c r="B140" s="4"/>
      <c r="C140" s="4"/>
      <c r="D140" s="4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"/>
      <c r="T140" s="5"/>
      <c r="U140" s="5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</row>
    <row r="141" spans="1:91" x14ac:dyDescent="0.25">
      <c r="A141" s="4"/>
      <c r="B141" s="4"/>
      <c r="C141" s="4"/>
      <c r="D141" s="4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"/>
      <c r="T141" s="5"/>
      <c r="U141" s="5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</row>
    <row r="142" spans="1:91" x14ac:dyDescent="0.25">
      <c r="A142" s="4"/>
      <c r="B142" s="4"/>
      <c r="C142" s="4"/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"/>
      <c r="T142" s="5"/>
      <c r="U142" s="5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</row>
    <row r="143" spans="1:91" x14ac:dyDescent="0.2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"/>
      <c r="T143" s="5"/>
      <c r="U143" s="5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</row>
    <row r="144" spans="1:91" x14ac:dyDescent="0.2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"/>
      <c r="T144" s="5"/>
      <c r="U144" s="5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</row>
    <row r="145" spans="1:91" x14ac:dyDescent="0.2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"/>
      <c r="T145" s="5"/>
      <c r="U145" s="5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</row>
    <row r="146" spans="1:91" x14ac:dyDescent="0.2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"/>
      <c r="T146" s="5"/>
      <c r="U146" s="5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</row>
    <row r="147" spans="1:91" x14ac:dyDescent="0.25">
      <c r="A147" s="9"/>
      <c r="B147" s="9"/>
      <c r="C147" s="9"/>
      <c r="D147" s="9"/>
      <c r="E147" s="10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10"/>
      <c r="T147" s="10"/>
      <c r="U147" s="10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</row>
    <row r="148" spans="1:91" x14ac:dyDescent="0.25">
      <c r="A148" s="9"/>
      <c r="B148" s="9"/>
      <c r="C148" s="9"/>
      <c r="D148" s="9"/>
      <c r="E148" s="10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10"/>
      <c r="T148" s="10"/>
      <c r="U148" s="10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</row>
    <row r="149" spans="1:91" x14ac:dyDescent="0.25">
      <c r="A149" s="9"/>
      <c r="B149" s="9"/>
      <c r="C149" s="9"/>
      <c r="D149" s="9"/>
      <c r="E149" s="10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0"/>
      <c r="T149" s="10"/>
      <c r="U149" s="10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</row>
    <row r="150" spans="1:91" x14ac:dyDescent="0.25">
      <c r="A150" s="9"/>
      <c r="B150" s="9"/>
      <c r="C150" s="9"/>
      <c r="D150" s="9"/>
      <c r="E150" s="10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0"/>
      <c r="T150" s="10"/>
      <c r="U150" s="10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</row>
    <row r="151" spans="1:91" x14ac:dyDescent="0.25">
      <c r="A151" s="9"/>
      <c r="B151" s="9"/>
      <c r="C151" s="9"/>
      <c r="D151" s="9"/>
      <c r="E151" s="10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0"/>
      <c r="T151" s="10"/>
      <c r="U151" s="10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</row>
    <row r="152" spans="1:91" x14ac:dyDescent="0.25">
      <c r="A152" s="9"/>
      <c r="B152" s="9"/>
      <c r="C152" s="9"/>
      <c r="D152" s="9"/>
      <c r="E152" s="10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0"/>
      <c r="T152" s="10"/>
      <c r="U152" s="10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</row>
    <row r="153" spans="1:91" x14ac:dyDescent="0.25">
      <c r="A153" s="9"/>
      <c r="B153" s="9"/>
      <c r="C153" s="9"/>
      <c r="D153" s="9"/>
      <c r="E153" s="10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0"/>
      <c r="T153" s="10"/>
      <c r="U153" s="10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</row>
    <row r="154" spans="1:91" x14ac:dyDescent="0.25">
      <c r="A154" s="9"/>
      <c r="B154" s="9"/>
      <c r="C154" s="9"/>
      <c r="D154" s="9"/>
      <c r="E154" s="10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0"/>
      <c r="T154" s="10"/>
      <c r="U154" s="10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</row>
    <row r="155" spans="1:91" x14ac:dyDescent="0.25">
      <c r="A155" s="1"/>
      <c r="B155" s="1"/>
      <c r="C155" s="1"/>
      <c r="D155" s="1"/>
      <c r="E155" s="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2"/>
      <c r="T155" s="2"/>
      <c r="U155" s="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</row>
    <row r="156" spans="1:91" x14ac:dyDescent="0.25">
      <c r="A156" s="1"/>
      <c r="B156" s="1"/>
      <c r="C156" s="1"/>
      <c r="D156" s="1"/>
      <c r="E156" s="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2"/>
      <c r="T156" s="2"/>
      <c r="U156" s="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</row>
    <row r="157" spans="1:91" x14ac:dyDescent="0.25">
      <c r="A157" s="1"/>
      <c r="B157" s="1"/>
      <c r="C157" s="1"/>
      <c r="D157" s="1"/>
      <c r="E157" s="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2"/>
      <c r="T157" s="2"/>
      <c r="U157" s="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</row>
    <row r="158" spans="1:91" x14ac:dyDescent="0.25">
      <c r="A158" s="1"/>
      <c r="B158" s="1"/>
      <c r="C158" s="1"/>
      <c r="D158" s="1"/>
      <c r="E158" s="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2"/>
      <c r="T158" s="2"/>
      <c r="U158" s="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</row>
    <row r="159" spans="1:91" x14ac:dyDescent="0.25">
      <c r="A159" s="1"/>
      <c r="B159" s="1"/>
      <c r="C159" s="1"/>
      <c r="D159" s="1"/>
      <c r="E159" s="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2"/>
      <c r="T159" s="2"/>
      <c r="U159" s="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</row>
    <row r="160" spans="1:91" x14ac:dyDescent="0.25">
      <c r="A160" s="1"/>
      <c r="B160" s="1"/>
      <c r="C160" s="1"/>
      <c r="D160" s="1"/>
      <c r="E160" s="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2"/>
      <c r="T160" s="2"/>
      <c r="U160" s="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</row>
    <row r="161" spans="1:91" x14ac:dyDescent="0.25">
      <c r="A161" s="1"/>
      <c r="B161" s="1"/>
      <c r="C161" s="1"/>
      <c r="D161" s="1"/>
      <c r="E161" s="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2"/>
      <c r="T161" s="2"/>
      <c r="U161" s="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</row>
    <row r="162" spans="1:91" x14ac:dyDescent="0.25">
      <c r="A162" s="1"/>
      <c r="B162" s="1"/>
      <c r="C162" s="1"/>
      <c r="D162" s="1"/>
      <c r="E162" s="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2"/>
      <c r="T162" s="2"/>
      <c r="U162" s="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</row>
    <row r="163" spans="1:91" x14ac:dyDescent="0.25">
      <c r="A163" s="1"/>
      <c r="B163" s="1"/>
      <c r="C163" s="1"/>
      <c r="D163" s="1"/>
      <c r="E163" s="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2"/>
      <c r="T163" s="2"/>
      <c r="U163" s="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</row>
    <row r="164" spans="1:91" x14ac:dyDescent="0.25">
      <c r="A164" s="1"/>
      <c r="B164" s="1"/>
      <c r="C164" s="1"/>
      <c r="D164" s="1"/>
      <c r="E164" s="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2"/>
      <c r="T164" s="2"/>
      <c r="U164" s="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</row>
    <row r="165" spans="1:91" x14ac:dyDescent="0.25">
      <c r="A165" s="1"/>
      <c r="B165" s="1"/>
      <c r="C165" s="1"/>
      <c r="D165" s="1"/>
      <c r="E165" s="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2"/>
      <c r="T165" s="2"/>
      <c r="U165" s="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</row>
    <row r="166" spans="1:91" x14ac:dyDescent="0.25">
      <c r="A166" s="1"/>
      <c r="B166" s="1"/>
      <c r="C166" s="1"/>
      <c r="D166" s="1"/>
      <c r="E166" s="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2"/>
      <c r="T166" s="2"/>
      <c r="U166" s="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</row>
    <row r="167" spans="1:91" x14ac:dyDescent="0.25">
      <c r="A167" s="1"/>
      <c r="B167" s="1"/>
      <c r="C167" s="1"/>
      <c r="D167" s="1"/>
      <c r="E167" s="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2"/>
      <c r="T167" s="2"/>
      <c r="U167" s="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</row>
    <row r="168" spans="1:91" x14ac:dyDescent="0.25">
      <c r="A168" s="1"/>
      <c r="B168" s="1"/>
      <c r="C168" s="1"/>
      <c r="D168" s="1"/>
      <c r="E168" s="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2"/>
      <c r="T168" s="2"/>
      <c r="U168" s="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</row>
    <row r="169" spans="1:91" x14ac:dyDescent="0.25">
      <c r="A169" s="1"/>
      <c r="B169" s="1"/>
      <c r="C169" s="1"/>
      <c r="D169" s="1"/>
      <c r="E169" s="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2"/>
      <c r="T169" s="2"/>
      <c r="U169" s="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</row>
    <row r="170" spans="1:91" x14ac:dyDescent="0.25">
      <c r="A170" s="1"/>
      <c r="B170" s="1"/>
      <c r="C170" s="1"/>
      <c r="D170" s="1"/>
      <c r="E170" s="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2"/>
      <c r="T170" s="2"/>
      <c r="U170" s="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</row>
    <row r="171" spans="1:91" x14ac:dyDescent="0.25">
      <c r="A171" s="1"/>
      <c r="B171" s="1"/>
      <c r="C171" s="1"/>
      <c r="D171" s="1"/>
      <c r="E171" s="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2"/>
      <c r="T171" s="2"/>
      <c r="U171" s="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</row>
  </sheetData>
  <sheetProtection algorithmName="SHA-512" hashValue="uwYtzFh5C28Oz1taq5cBJbpHWajJRqaixE8VJdQmIzNvhKG8MlTuI6c8WQECgrVpaI7unM3migasVAc+GcZFXA==" saltValue="UB5TBlKIU4Vr/6OBJ/5sWw==" spinCount="100000" sheet="1" objects="1" scenarios="1"/>
  <mergeCells count="20">
    <mergeCell ref="M71:O71"/>
    <mergeCell ref="AI72:AK72"/>
    <mergeCell ref="G47:H47"/>
    <mergeCell ref="G60:H60"/>
    <mergeCell ref="M58:O58"/>
    <mergeCell ref="C67:L67"/>
    <mergeCell ref="M67:T67"/>
    <mergeCell ref="Y68:AH68"/>
    <mergeCell ref="AI68:AP68"/>
    <mergeCell ref="C43:L43"/>
    <mergeCell ref="M43:T43"/>
    <mergeCell ref="G40:I40"/>
    <mergeCell ref="M45:O45"/>
    <mergeCell ref="C54:L54"/>
    <mergeCell ref="M54:T54"/>
    <mergeCell ref="B4:K4"/>
    <mergeCell ref="C27:E27"/>
    <mergeCell ref="I27:U27"/>
    <mergeCell ref="E39:F39"/>
    <mergeCell ref="N39:P3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147"/>
  <sheetViews>
    <sheetView topLeftCell="A16" zoomScale="70" zoomScaleNormal="70" workbookViewId="0">
      <selection activeCell="E38" sqref="E38"/>
    </sheetView>
  </sheetViews>
  <sheetFormatPr baseColWidth="10" defaultRowHeight="15" x14ac:dyDescent="0.25"/>
  <cols>
    <col min="2" max="2" width="16.5703125" customWidth="1"/>
    <col min="3" max="3" width="43.42578125" customWidth="1"/>
    <col min="4" max="4" width="1.7109375" customWidth="1"/>
    <col min="5" max="5" width="21.140625" style="3" customWidth="1"/>
    <col min="6" max="6" width="9.28515625" customWidth="1"/>
    <col min="7" max="7" width="2.7109375" customWidth="1"/>
    <col min="8" max="8" width="7.28515625" customWidth="1"/>
    <col min="9" max="9" width="11.7109375" customWidth="1"/>
    <col min="10" max="10" width="5.42578125" customWidth="1"/>
    <col min="11" max="11" width="13" customWidth="1"/>
    <col min="12" max="12" width="8" customWidth="1"/>
    <col min="13" max="13" width="15.85546875" customWidth="1"/>
    <col min="14" max="14" width="6.28515625" bestFit="1" customWidth="1"/>
    <col min="15" max="15" width="8" customWidth="1"/>
    <col min="16" max="16" width="4.140625" customWidth="1"/>
    <col min="17" max="17" width="11.5703125" bestFit="1" customWidth="1"/>
    <col min="18" max="18" width="3.85546875" customWidth="1"/>
    <col min="19" max="19" width="13.7109375" style="3" bestFit="1" customWidth="1"/>
    <col min="20" max="20" width="1.140625" style="3" customWidth="1"/>
    <col min="21" max="21" width="11.42578125" style="3"/>
  </cols>
  <sheetData>
    <row r="1" spans="1:56" s="1" customFormat="1" x14ac:dyDescent="0.25">
      <c r="A1" s="9"/>
      <c r="B1" s="9"/>
      <c r="C1" s="9"/>
      <c r="D1" s="9"/>
      <c r="E1" s="10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10"/>
      <c r="T1" s="10"/>
      <c r="U1" s="10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pans="1:56" s="1" customFormat="1" ht="36" x14ac:dyDescent="0.55000000000000004">
      <c r="A2" s="9"/>
      <c r="B2" s="78" t="s">
        <v>45</v>
      </c>
      <c r="C2" s="9"/>
      <c r="D2" s="9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10"/>
      <c r="T2" s="10"/>
      <c r="U2" s="10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pans="1:56" s="1" customFormat="1" ht="15.75" x14ac:dyDescent="0.25">
      <c r="A3" s="9"/>
      <c r="B3" s="181" t="s">
        <v>105</v>
      </c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9"/>
      <c r="N3" s="9"/>
      <c r="O3" s="9"/>
      <c r="P3" s="9"/>
      <c r="Q3" s="9"/>
      <c r="R3" s="9"/>
      <c r="S3" s="10"/>
      <c r="T3" s="10"/>
      <c r="U3" s="10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</row>
    <row r="4" spans="1:56" s="1" customFormat="1" x14ac:dyDescent="0.25">
      <c r="A4" s="9"/>
      <c r="B4" s="9"/>
      <c r="C4" s="9"/>
      <c r="D4" s="9"/>
      <c r="E4" s="10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10"/>
      <c r="T4" s="10"/>
      <c r="U4" s="10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</row>
    <row r="5" spans="1:56" s="1" customFormat="1" x14ac:dyDescent="0.25">
      <c r="A5" s="9"/>
      <c r="B5" s="9"/>
      <c r="C5" s="9"/>
      <c r="D5" s="9"/>
      <c r="E5" s="10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10"/>
      <c r="T5" s="10"/>
      <c r="U5" s="10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</row>
    <row r="6" spans="1:56" s="1" customFormat="1" x14ac:dyDescent="0.25">
      <c r="A6" s="9"/>
      <c r="B6" s="9"/>
      <c r="C6" s="9"/>
      <c r="D6" s="9"/>
      <c r="E6" s="10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10"/>
      <c r="T6" s="10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</row>
    <row r="7" spans="1:56" s="1" customFormat="1" x14ac:dyDescent="0.25">
      <c r="A7" s="9"/>
      <c r="B7" s="9"/>
      <c r="C7" s="9"/>
      <c r="D7" s="9"/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10"/>
      <c r="T7" s="10"/>
      <c r="U7" s="10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</row>
    <row r="8" spans="1:56" s="1" customFormat="1" x14ac:dyDescent="0.25">
      <c r="A8" s="9"/>
      <c r="B8" s="9"/>
      <c r="C8" s="9"/>
      <c r="D8" s="9"/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10"/>
      <c r="T8" s="10"/>
      <c r="U8" s="10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</row>
    <row r="9" spans="1:56" s="1" customFormat="1" x14ac:dyDescent="0.25">
      <c r="A9" s="9"/>
      <c r="B9" s="9"/>
      <c r="C9" s="9"/>
      <c r="D9" s="9"/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10"/>
      <c r="T9" s="10"/>
      <c r="U9" s="10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</row>
    <row r="10" spans="1:56" s="1" customFormat="1" x14ac:dyDescent="0.25">
      <c r="A10" s="9"/>
      <c r="B10" s="9"/>
      <c r="C10" s="9"/>
      <c r="D10" s="9"/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10"/>
      <c r="T10" s="10"/>
      <c r="U10" s="10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</row>
    <row r="11" spans="1:56" s="1" customFormat="1" x14ac:dyDescent="0.25">
      <c r="A11" s="9"/>
      <c r="B11" s="9"/>
      <c r="C11" s="9"/>
      <c r="D11" s="9"/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10"/>
      <c r="T11" s="10"/>
      <c r="U11" s="10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</row>
    <row r="12" spans="1:56" s="1" customFormat="1" x14ac:dyDescent="0.25">
      <c r="A12" s="9"/>
      <c r="B12" s="9"/>
      <c r="C12" s="9"/>
      <c r="D12" s="9"/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10"/>
      <c r="T12" s="10"/>
      <c r="U12" s="10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</row>
    <row r="13" spans="1:56" s="1" customFormat="1" x14ac:dyDescent="0.25">
      <c r="A13" s="9"/>
      <c r="B13" s="9"/>
      <c r="C13" s="9"/>
      <c r="D13" s="9"/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10"/>
      <c r="T13" s="10"/>
      <c r="U13" s="10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</row>
    <row r="14" spans="1:56" s="1" customFormat="1" x14ac:dyDescent="0.25">
      <c r="A14" s="9"/>
      <c r="B14" s="9"/>
      <c r="C14" s="9"/>
      <c r="D14" s="9"/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10"/>
      <c r="T14" s="10"/>
      <c r="U14" s="10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</row>
    <row r="15" spans="1:56" s="1" customFormat="1" x14ac:dyDescent="0.25">
      <c r="A15" s="9"/>
      <c r="B15" s="9"/>
      <c r="C15" s="9"/>
      <c r="D15" s="9"/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10"/>
      <c r="T15" s="10"/>
      <c r="U15" s="10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</row>
    <row r="16" spans="1:56" s="1" customFormat="1" x14ac:dyDescent="0.25">
      <c r="A16" s="9"/>
      <c r="B16" s="9"/>
      <c r="C16" s="9"/>
      <c r="D16" s="9"/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10"/>
      <c r="T16" s="10"/>
      <c r="U16" s="10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</row>
    <row r="17" spans="1:91" s="1" customFormat="1" x14ac:dyDescent="0.25">
      <c r="A17" s="9"/>
      <c r="B17" s="12" t="s">
        <v>0</v>
      </c>
      <c r="C17" s="164" t="s">
        <v>1</v>
      </c>
      <c r="D17" s="165"/>
      <c r="E17" s="166"/>
      <c r="F17" s="40"/>
      <c r="G17" s="9"/>
      <c r="H17" s="46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</row>
    <row r="18" spans="1:91" s="1" customFormat="1" x14ac:dyDescent="0.25">
      <c r="A18" s="9"/>
      <c r="B18" s="32"/>
      <c r="C18" s="75"/>
      <c r="D18" s="75"/>
      <c r="E18" s="39"/>
      <c r="F18" s="40"/>
      <c r="G18" s="9"/>
      <c r="H18" s="46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</row>
    <row r="19" spans="1:91" s="1" customFormat="1" x14ac:dyDescent="0.25">
      <c r="A19" s="9"/>
      <c r="B19" s="32"/>
      <c r="C19" s="75" t="s">
        <v>30</v>
      </c>
      <c r="D19" s="75"/>
      <c r="E19" s="6">
        <v>0</v>
      </c>
      <c r="F19" s="40"/>
      <c r="G19" s="9"/>
      <c r="H19" s="46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91" x14ac:dyDescent="0.25">
      <c r="A20" s="9"/>
      <c r="B20" s="13"/>
      <c r="C20" s="11"/>
      <c r="D20" s="11"/>
      <c r="E20" s="14"/>
      <c r="F20" s="11"/>
      <c r="G20" s="9"/>
      <c r="H20" s="66"/>
      <c r="I20" s="66"/>
      <c r="J20" s="66"/>
      <c r="K20" s="66"/>
      <c r="L20" s="66"/>
      <c r="M20" s="66"/>
      <c r="N20" s="66"/>
      <c r="O20" s="66"/>
      <c r="P20" s="66"/>
      <c r="Q20" s="11"/>
      <c r="R20" s="11"/>
      <c r="S20" s="77"/>
      <c r="T20" s="77"/>
      <c r="U20" s="77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</row>
    <row r="21" spans="1:91" x14ac:dyDescent="0.25">
      <c r="A21" s="9"/>
      <c r="B21" s="13"/>
      <c r="C21" s="75" t="s">
        <v>2</v>
      </c>
      <c r="D21" s="75"/>
      <c r="E21" s="6">
        <v>0</v>
      </c>
      <c r="F21" s="11"/>
      <c r="G21" s="9"/>
      <c r="H21" s="66"/>
      <c r="I21" s="66"/>
      <c r="J21" s="66"/>
      <c r="K21" s="66"/>
      <c r="L21" s="66"/>
      <c r="M21" s="66"/>
      <c r="N21" s="66"/>
      <c r="O21" s="66"/>
      <c r="P21" s="66"/>
      <c r="Q21" s="11"/>
      <c r="R21" s="11"/>
      <c r="S21" s="77"/>
      <c r="T21" s="77"/>
      <c r="U21" s="77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</row>
    <row r="22" spans="1:91" x14ac:dyDescent="0.25">
      <c r="A22" s="9"/>
      <c r="B22" s="13"/>
      <c r="C22" s="75"/>
      <c r="D22" s="75"/>
      <c r="E22" s="14"/>
      <c r="F22" s="11"/>
      <c r="G22" s="9"/>
      <c r="H22" s="66"/>
      <c r="I22" s="66"/>
      <c r="J22" s="66"/>
      <c r="K22" s="66"/>
      <c r="L22" s="66"/>
      <c r="M22" s="66"/>
      <c r="N22" s="66"/>
      <c r="O22" s="66"/>
      <c r="P22" s="66"/>
      <c r="Q22" s="11"/>
      <c r="R22" s="11"/>
      <c r="S22" s="77"/>
      <c r="T22" s="77"/>
      <c r="U22" s="77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</row>
    <row r="23" spans="1:91" x14ac:dyDescent="0.25">
      <c r="A23" s="9"/>
      <c r="B23" s="13"/>
      <c r="C23" s="75" t="s">
        <v>3</v>
      </c>
      <c r="D23" s="75"/>
      <c r="E23" s="6">
        <v>0</v>
      </c>
      <c r="F23" s="11"/>
      <c r="G23" s="9"/>
      <c r="H23" s="66"/>
      <c r="I23" s="66"/>
      <c r="J23" s="66"/>
      <c r="K23" s="66"/>
      <c r="L23" s="66"/>
      <c r="M23" s="66"/>
      <c r="N23" s="66"/>
      <c r="O23" s="66"/>
      <c r="P23" s="66"/>
      <c r="Q23" s="11"/>
      <c r="R23" s="11"/>
      <c r="S23" s="77"/>
      <c r="T23" s="77"/>
      <c r="U23" s="77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</row>
    <row r="24" spans="1:91" x14ac:dyDescent="0.25">
      <c r="A24" s="9"/>
      <c r="B24" s="42"/>
      <c r="C24" s="43"/>
      <c r="D24" s="43"/>
      <c r="E24" s="44"/>
      <c r="F24" s="11"/>
      <c r="G24" s="9"/>
      <c r="H24" s="66"/>
      <c r="I24" s="66"/>
      <c r="J24" s="66"/>
      <c r="K24" s="66"/>
      <c r="L24" s="66"/>
      <c r="M24" s="66"/>
      <c r="N24" s="66"/>
      <c r="O24" s="66"/>
      <c r="P24" s="66"/>
      <c r="Q24" s="11"/>
      <c r="R24" s="11"/>
      <c r="S24" s="77"/>
      <c r="T24" s="77"/>
      <c r="U24" s="77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</row>
    <row r="25" spans="1:91" ht="15.75" thickBot="1" x14ac:dyDescent="0.3">
      <c r="A25" s="9"/>
      <c r="B25" s="11"/>
      <c r="C25" s="75"/>
      <c r="D25" s="75"/>
      <c r="E25" s="41"/>
      <c r="F25" s="11"/>
      <c r="G25" s="9"/>
      <c r="H25" s="66"/>
      <c r="I25" s="66"/>
      <c r="J25" s="66"/>
      <c r="K25" s="66"/>
      <c r="L25" s="66"/>
      <c r="M25" s="66"/>
      <c r="N25" s="66"/>
      <c r="O25" s="66"/>
      <c r="P25" s="66"/>
      <c r="Q25" s="11"/>
      <c r="R25" s="11"/>
      <c r="S25" s="77"/>
      <c r="T25" s="77"/>
      <c r="U25" s="77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</row>
    <row r="26" spans="1:91" x14ac:dyDescent="0.25">
      <c r="A26" s="9"/>
      <c r="B26" s="11"/>
      <c r="C26" s="60"/>
      <c r="D26" s="48"/>
      <c r="E26" s="49"/>
      <c r="F26" s="50"/>
      <c r="G26" s="50"/>
      <c r="H26" s="51"/>
      <c r="I26" s="68"/>
      <c r="J26" s="66"/>
      <c r="K26" s="66"/>
      <c r="L26" s="66"/>
      <c r="M26" s="66"/>
      <c r="N26" s="66"/>
      <c r="O26" s="66"/>
      <c r="P26" s="66"/>
      <c r="Q26" s="11"/>
      <c r="R26" s="11"/>
      <c r="S26" s="77"/>
      <c r="T26" s="77"/>
      <c r="U26" s="77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</row>
    <row r="27" spans="1:91" x14ac:dyDescent="0.25">
      <c r="A27" s="9"/>
      <c r="B27" s="11"/>
      <c r="C27" s="61" t="s">
        <v>37</v>
      </c>
      <c r="D27" s="53"/>
      <c r="E27" s="168" t="s">
        <v>39</v>
      </c>
      <c r="F27" s="168"/>
      <c r="G27" s="11"/>
      <c r="H27" s="132" t="e">
        <f>E21/(E19^2)</f>
        <v>#DIV/0!</v>
      </c>
      <c r="I27" s="69"/>
      <c r="J27" s="66"/>
      <c r="K27" s="65"/>
      <c r="L27" s="75"/>
      <c r="M27" s="40"/>
      <c r="N27" s="168"/>
      <c r="O27" s="168"/>
      <c r="P27" s="168"/>
      <c r="Q27" s="75"/>
      <c r="R27" s="47"/>
      <c r="S27" s="75"/>
      <c r="T27" s="77"/>
      <c r="U27" s="77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</row>
    <row r="28" spans="1:91" ht="15.75" thickBot="1" x14ac:dyDescent="0.3">
      <c r="A28" s="9"/>
      <c r="B28" s="11"/>
      <c r="C28" s="62"/>
      <c r="D28" s="55"/>
      <c r="E28" s="56"/>
      <c r="F28" s="57"/>
      <c r="G28" s="172" t="e">
        <f>IF(H27&lt;=18.5,"(Bajo Peso)",IF(AND(H27&gt;18.5,H27&lt;=24.9),"(Peso Normal)",IF(AND(H27&gt;24.9,H27&lt;=29.9),"(Sobre Peso)","(Obesidad)")))</f>
        <v>#DIV/0!</v>
      </c>
      <c r="H28" s="172"/>
      <c r="I28" s="182"/>
      <c r="J28" s="72"/>
      <c r="K28" s="66"/>
      <c r="L28" s="66"/>
      <c r="M28" s="66"/>
      <c r="N28" s="66"/>
      <c r="O28" s="66"/>
      <c r="P28" s="66"/>
      <c r="Q28" s="11"/>
      <c r="R28" s="11"/>
      <c r="S28" s="77"/>
      <c r="T28" s="77"/>
      <c r="U28" s="77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</row>
    <row r="29" spans="1:91" x14ac:dyDescent="0.25">
      <c r="A29" s="9"/>
      <c r="B29" s="9"/>
      <c r="C29" s="9"/>
      <c r="D29" s="9"/>
      <c r="E29" s="10"/>
      <c r="F29" s="9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</row>
    <row r="30" spans="1:91" x14ac:dyDescent="0.25">
      <c r="A30" s="9"/>
      <c r="B30" s="9"/>
      <c r="C30" s="9"/>
      <c r="D30" s="9"/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0"/>
      <c r="R30" s="10"/>
      <c r="S30" s="10"/>
      <c r="T30" s="10"/>
      <c r="U30" s="10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</row>
    <row r="31" spans="1:91" x14ac:dyDescent="0.25">
      <c r="A31" s="9"/>
      <c r="B31" s="12" t="s">
        <v>5</v>
      </c>
      <c r="C31" s="169" t="s">
        <v>43</v>
      </c>
      <c r="D31" s="170"/>
      <c r="E31" s="170"/>
      <c r="F31" s="170"/>
      <c r="G31" s="170"/>
      <c r="H31" s="170"/>
      <c r="I31" s="170"/>
      <c r="J31" s="170"/>
      <c r="K31" s="170"/>
      <c r="L31" s="171"/>
      <c r="M31" s="169" t="s">
        <v>22</v>
      </c>
      <c r="N31" s="170"/>
      <c r="O31" s="170"/>
      <c r="P31" s="170"/>
      <c r="Q31" s="170"/>
      <c r="R31" s="170"/>
      <c r="S31" s="170"/>
      <c r="T31" s="171"/>
      <c r="U31" s="10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</row>
    <row r="32" spans="1:91" x14ac:dyDescent="0.25">
      <c r="A32" s="9"/>
      <c r="B32" s="13"/>
      <c r="C32" s="11"/>
      <c r="D32" s="11"/>
      <c r="E32" s="77"/>
      <c r="F32" s="11"/>
      <c r="G32" s="77"/>
      <c r="H32" s="77"/>
      <c r="I32" s="77"/>
      <c r="J32" s="77"/>
      <c r="K32" s="77"/>
      <c r="L32" s="77"/>
      <c r="M32" s="17"/>
      <c r="N32" s="77"/>
      <c r="O32" s="77"/>
      <c r="P32" s="77"/>
      <c r="Q32" s="77"/>
      <c r="R32" s="77"/>
      <c r="S32" s="77"/>
      <c r="T32" s="18"/>
      <c r="U32" s="10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</row>
    <row r="33" spans="1:91" x14ac:dyDescent="0.25">
      <c r="A33" s="9"/>
      <c r="B33" s="13"/>
      <c r="C33" s="11" t="s">
        <v>19</v>
      </c>
      <c r="D33" s="11" t="s">
        <v>6</v>
      </c>
      <c r="E33" s="8">
        <f>(263.4+65.3*E21-0.454*E21^2)*E23</f>
        <v>0</v>
      </c>
      <c r="F33" s="77" t="s">
        <v>7</v>
      </c>
      <c r="G33" s="11"/>
      <c r="H33" s="11"/>
      <c r="I33" s="11"/>
      <c r="J33" s="11"/>
      <c r="K33" s="75" t="s">
        <v>17</v>
      </c>
      <c r="L33" s="77"/>
      <c r="M33" s="173" t="s">
        <v>18</v>
      </c>
      <c r="N33" s="174"/>
      <c r="O33" s="174"/>
      <c r="P33" s="75"/>
      <c r="Q33" s="75" t="s">
        <v>8</v>
      </c>
      <c r="R33" s="75"/>
      <c r="S33" s="75" t="s">
        <v>9</v>
      </c>
      <c r="T33" s="18"/>
      <c r="U33" s="10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</row>
    <row r="34" spans="1:91" x14ac:dyDescent="0.25">
      <c r="A34" s="9"/>
      <c r="B34" s="13"/>
      <c r="C34" s="11"/>
      <c r="D34" s="11"/>
      <c r="E34" s="77"/>
      <c r="F34" s="11"/>
      <c r="G34" s="77"/>
      <c r="H34" s="77"/>
      <c r="I34" s="77"/>
      <c r="J34" s="77"/>
      <c r="K34" s="77"/>
      <c r="L34" s="77"/>
      <c r="M34" s="17"/>
      <c r="N34" s="77"/>
      <c r="O34" s="77"/>
      <c r="P34" s="77"/>
      <c r="Q34" s="77"/>
      <c r="R34" s="77"/>
      <c r="S34" s="77"/>
      <c r="T34" s="18"/>
      <c r="U34" s="10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</row>
    <row r="35" spans="1:91" x14ac:dyDescent="0.25">
      <c r="A35" s="9"/>
      <c r="B35" s="13"/>
      <c r="C35" s="11" t="s">
        <v>26</v>
      </c>
      <c r="D35" s="11" t="s">
        <v>6</v>
      </c>
      <c r="E35" s="19" t="s">
        <v>13</v>
      </c>
      <c r="F35" s="8">
        <f>1.25*0.9*E21</f>
        <v>0</v>
      </c>
      <c r="G35" s="72" t="s">
        <v>14</v>
      </c>
      <c r="H35" s="75">
        <f>1.25*1*E21</f>
        <v>0</v>
      </c>
      <c r="I35" s="77" t="s">
        <v>10</v>
      </c>
      <c r="J35" s="11"/>
      <c r="K35" s="7">
        <v>0</v>
      </c>
      <c r="L35" s="77"/>
      <c r="M35" s="20" t="s">
        <v>11</v>
      </c>
      <c r="N35" s="8">
        <f>K35</f>
        <v>0</v>
      </c>
      <c r="O35" s="77" t="s">
        <v>10</v>
      </c>
      <c r="P35" s="77"/>
      <c r="Q35" s="21" t="e">
        <f>N35/($N$35+$N$36+$N$37)</f>
        <v>#DIV/0!</v>
      </c>
      <c r="R35" s="21"/>
      <c r="S35" s="21" t="e">
        <f>4*N35/(4*$N$35+9*$N$36+4*$N$37)</f>
        <v>#DIV/0!</v>
      </c>
      <c r="T35" s="22"/>
      <c r="U35" s="10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</row>
    <row r="36" spans="1:91" x14ac:dyDescent="0.25">
      <c r="A36" s="9"/>
      <c r="B36" s="13"/>
      <c r="C36" s="11"/>
      <c r="D36" s="11"/>
      <c r="E36" s="19"/>
      <c r="F36" s="23"/>
      <c r="G36" s="77"/>
      <c r="H36" s="24"/>
      <c r="I36" s="77"/>
      <c r="J36" s="77"/>
      <c r="K36" s="77"/>
      <c r="L36" s="77"/>
      <c r="M36" s="20" t="s">
        <v>12</v>
      </c>
      <c r="N36" s="8">
        <f>K37</f>
        <v>0</v>
      </c>
      <c r="O36" s="77" t="s">
        <v>10</v>
      </c>
      <c r="P36" s="77"/>
      <c r="Q36" s="21" t="e">
        <f>N36/($N$35+$N$36+$N$37)</f>
        <v>#DIV/0!</v>
      </c>
      <c r="R36" s="21"/>
      <c r="S36" s="21" t="e">
        <f>9*N36/(4*$N$35+9*$N$36+4*$N$37)</f>
        <v>#DIV/0!</v>
      </c>
      <c r="T36" s="22"/>
      <c r="U36" s="10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</row>
    <row r="37" spans="1:91" x14ac:dyDescent="0.25">
      <c r="A37" s="9"/>
      <c r="B37" s="13"/>
      <c r="C37" s="11" t="s">
        <v>27</v>
      </c>
      <c r="D37" s="11" t="s">
        <v>6</v>
      </c>
      <c r="E37" s="19" t="s">
        <v>13</v>
      </c>
      <c r="F37" s="8">
        <f>(0.25*E33)/9</f>
        <v>0</v>
      </c>
      <c r="G37" s="77" t="s">
        <v>14</v>
      </c>
      <c r="H37" s="8">
        <f>(0.35*E33)/9</f>
        <v>0</v>
      </c>
      <c r="I37" s="77" t="s">
        <v>10</v>
      </c>
      <c r="J37" s="11"/>
      <c r="K37" s="7">
        <v>0</v>
      </c>
      <c r="L37" s="77"/>
      <c r="M37" s="20" t="s">
        <v>15</v>
      </c>
      <c r="N37" s="8">
        <f>(E33-(4*N35+9*N36))/4</f>
        <v>0</v>
      </c>
      <c r="O37" s="77" t="s">
        <v>10</v>
      </c>
      <c r="P37" s="77"/>
      <c r="Q37" s="21" t="e">
        <f>N37/($N$35+$N$36+$N$37)</f>
        <v>#DIV/0!</v>
      </c>
      <c r="R37" s="21"/>
      <c r="S37" s="21" t="e">
        <f>4*N37/(4*$N$35+9*$N$36+4*$N$37)</f>
        <v>#DIV/0!</v>
      </c>
      <c r="T37" s="22"/>
      <c r="U37" s="10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</row>
    <row r="38" spans="1:91" x14ac:dyDescent="0.25">
      <c r="A38" s="9"/>
      <c r="B38" s="42"/>
      <c r="C38" s="30"/>
      <c r="D38" s="30"/>
      <c r="E38" s="70"/>
      <c r="F38" s="71"/>
      <c r="G38" s="29"/>
      <c r="H38" s="71"/>
      <c r="I38" s="30"/>
      <c r="J38" s="30"/>
      <c r="K38" s="30"/>
      <c r="L38" s="30"/>
      <c r="M38" s="28"/>
      <c r="N38" s="29"/>
      <c r="O38" s="29"/>
      <c r="P38" s="29"/>
      <c r="Q38" s="30"/>
      <c r="R38" s="30"/>
      <c r="S38" s="29"/>
      <c r="T38" s="31"/>
      <c r="U38" s="10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</row>
    <row r="39" spans="1:91" x14ac:dyDescent="0.25">
      <c r="A39" s="9"/>
      <c r="B39" s="46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0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</row>
    <row r="40" spans="1:91" x14ac:dyDescent="0.25">
      <c r="A40" s="9"/>
      <c r="B40" s="11"/>
      <c r="C40" s="11"/>
      <c r="D40" s="11"/>
      <c r="E40" s="77"/>
      <c r="F40" s="11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10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</row>
    <row r="41" spans="1:91" x14ac:dyDescent="0.25">
      <c r="A41" s="9"/>
      <c r="B41" s="12" t="s">
        <v>16</v>
      </c>
      <c r="C41" s="169" t="s">
        <v>44</v>
      </c>
      <c r="D41" s="170"/>
      <c r="E41" s="170"/>
      <c r="F41" s="170"/>
      <c r="G41" s="170"/>
      <c r="H41" s="170"/>
      <c r="I41" s="170"/>
      <c r="J41" s="170"/>
      <c r="K41" s="170"/>
      <c r="L41" s="171"/>
      <c r="M41" s="169" t="s">
        <v>22</v>
      </c>
      <c r="N41" s="170"/>
      <c r="O41" s="170"/>
      <c r="P41" s="170"/>
      <c r="Q41" s="170"/>
      <c r="R41" s="170"/>
      <c r="S41" s="170"/>
      <c r="T41" s="171"/>
      <c r="U41" s="10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</row>
    <row r="42" spans="1:91" x14ac:dyDescent="0.25">
      <c r="A42" s="9"/>
      <c r="B42" s="13"/>
      <c r="C42" s="11"/>
      <c r="D42" s="11"/>
      <c r="E42" s="77"/>
      <c r="F42" s="11"/>
      <c r="G42" s="77"/>
      <c r="H42" s="77"/>
      <c r="I42" s="77"/>
      <c r="J42" s="77"/>
      <c r="K42" s="77"/>
      <c r="L42" s="77"/>
      <c r="M42" s="17"/>
      <c r="N42" s="77"/>
      <c r="O42" s="77"/>
      <c r="P42" s="77"/>
      <c r="Q42" s="77"/>
      <c r="R42" s="77"/>
      <c r="S42" s="77"/>
      <c r="T42" s="18"/>
      <c r="U42" s="10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</row>
    <row r="43" spans="1:91" x14ac:dyDescent="0.25">
      <c r="A43" s="9"/>
      <c r="B43" s="13"/>
      <c r="C43" s="11" t="s">
        <v>19</v>
      </c>
      <c r="D43" s="11" t="s">
        <v>6</v>
      </c>
      <c r="E43" s="8">
        <f>(310.2+63.3*E21-0.263*E21^2)*E23</f>
        <v>0</v>
      </c>
      <c r="F43" s="77" t="s">
        <v>7</v>
      </c>
      <c r="G43" s="11"/>
      <c r="H43" s="11"/>
      <c r="I43" s="11"/>
      <c r="J43" s="11"/>
      <c r="K43" s="75" t="s">
        <v>17</v>
      </c>
      <c r="L43" s="77"/>
      <c r="M43" s="173" t="s">
        <v>18</v>
      </c>
      <c r="N43" s="174"/>
      <c r="O43" s="174"/>
      <c r="P43" s="75"/>
      <c r="Q43" s="75" t="s">
        <v>8</v>
      </c>
      <c r="R43" s="75"/>
      <c r="S43" s="75" t="s">
        <v>9</v>
      </c>
      <c r="T43" s="18"/>
      <c r="U43" s="10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</row>
    <row r="44" spans="1:91" ht="15.75" x14ac:dyDescent="0.25">
      <c r="A44" s="9"/>
      <c r="B44" s="13"/>
      <c r="C44" s="11"/>
      <c r="D44" s="11"/>
      <c r="E44" s="77"/>
      <c r="F44" s="11"/>
      <c r="G44" s="77"/>
      <c r="H44" s="77"/>
      <c r="I44" s="77"/>
      <c r="J44" s="77"/>
      <c r="K44" s="77"/>
      <c r="L44" s="77"/>
      <c r="M44" s="17"/>
      <c r="N44" s="77"/>
      <c r="O44" s="77"/>
      <c r="P44" s="77"/>
      <c r="Q44" s="77"/>
      <c r="R44" s="77"/>
      <c r="S44" s="77"/>
      <c r="T44" s="18"/>
      <c r="U44" s="10"/>
      <c r="V44" s="9"/>
      <c r="W44" s="9"/>
      <c r="X44" s="46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</row>
    <row r="45" spans="1:91" ht="15.75" x14ac:dyDescent="0.25">
      <c r="A45" s="9"/>
      <c r="B45" s="13"/>
      <c r="C45" s="11" t="s">
        <v>26</v>
      </c>
      <c r="D45" s="11" t="s">
        <v>6</v>
      </c>
      <c r="E45" s="19" t="s">
        <v>13</v>
      </c>
      <c r="F45" s="8">
        <f>1.25*0.9*E21</f>
        <v>0</v>
      </c>
      <c r="G45" s="72" t="s">
        <v>14</v>
      </c>
      <c r="H45" s="75">
        <f>1.25*1*E21</f>
        <v>0</v>
      </c>
      <c r="I45" s="77" t="s">
        <v>10</v>
      </c>
      <c r="J45" s="11"/>
      <c r="K45" s="7">
        <v>0</v>
      </c>
      <c r="L45" s="77"/>
      <c r="M45" s="20" t="s">
        <v>11</v>
      </c>
      <c r="N45" s="8">
        <f>K45</f>
        <v>0</v>
      </c>
      <c r="O45" s="77" t="s">
        <v>10</v>
      </c>
      <c r="P45" s="77"/>
      <c r="Q45" s="21" t="e">
        <f>N45/($N$45+$N$46+$N$47)</f>
        <v>#DIV/0!</v>
      </c>
      <c r="R45" s="21"/>
      <c r="S45" s="21" t="e">
        <f>4*N45/(4*$N$45+9*$N$46+4*$N$47)</f>
        <v>#DIV/0!</v>
      </c>
      <c r="T45" s="22"/>
      <c r="U45" s="10"/>
      <c r="V45" s="9"/>
      <c r="W45" s="9"/>
      <c r="X45" s="46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11"/>
      <c r="AN45" s="11"/>
      <c r="AO45" s="77"/>
      <c r="AP45" s="77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</row>
    <row r="46" spans="1:91" ht="15.75" x14ac:dyDescent="0.25">
      <c r="A46" s="9"/>
      <c r="B46" s="13"/>
      <c r="C46" s="11"/>
      <c r="D46" s="11"/>
      <c r="E46" s="19"/>
      <c r="F46" s="23"/>
      <c r="G46" s="77"/>
      <c r="H46" s="24"/>
      <c r="I46" s="77"/>
      <c r="J46" s="77"/>
      <c r="K46" s="77"/>
      <c r="L46" s="77"/>
      <c r="M46" s="20" t="s">
        <v>12</v>
      </c>
      <c r="N46" s="8">
        <f>K47</f>
        <v>0</v>
      </c>
      <c r="O46" s="77" t="s">
        <v>10</v>
      </c>
      <c r="P46" s="77"/>
      <c r="Q46" s="21" t="e">
        <f t="shared" ref="Q46:Q47" si="0">N46/($N$45+$N$46+$N$47)</f>
        <v>#DIV/0!</v>
      </c>
      <c r="R46" s="21"/>
      <c r="S46" s="21" t="e">
        <f>9*N46/(4*$N$45+9*$N$46+4*$N$47)</f>
        <v>#DIV/0!</v>
      </c>
      <c r="T46" s="22"/>
      <c r="U46" s="10"/>
      <c r="V46" s="9"/>
      <c r="W46" s="9"/>
      <c r="X46" s="46"/>
      <c r="Y46" s="11"/>
      <c r="Z46" s="11"/>
      <c r="AA46" s="19"/>
      <c r="AB46" s="76"/>
      <c r="AC46" s="76"/>
      <c r="AD46" s="76"/>
      <c r="AE46" s="34"/>
      <c r="AF46" s="34"/>
      <c r="AG46" s="37"/>
      <c r="AH46" s="73"/>
      <c r="AI46" s="73"/>
      <c r="AJ46" s="73"/>
      <c r="AK46" s="73"/>
      <c r="AL46" s="73"/>
      <c r="AM46" s="11"/>
      <c r="AN46" s="11"/>
      <c r="AO46" s="77"/>
      <c r="AP46" s="77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</row>
    <row r="47" spans="1:91" x14ac:dyDescent="0.25">
      <c r="A47" s="9"/>
      <c r="B47" s="13"/>
      <c r="C47" s="11" t="s">
        <v>27</v>
      </c>
      <c r="D47" s="11" t="s">
        <v>6</v>
      </c>
      <c r="E47" s="19" t="s">
        <v>13</v>
      </c>
      <c r="F47" s="8">
        <f>(0.2*E43)/9</f>
        <v>0</v>
      </c>
      <c r="G47" s="77" t="s">
        <v>14</v>
      </c>
      <c r="H47" s="8">
        <f>(0.35*E43)/9</f>
        <v>0</v>
      </c>
      <c r="I47" s="77" t="s">
        <v>10</v>
      </c>
      <c r="J47" s="11"/>
      <c r="K47" s="7">
        <v>0</v>
      </c>
      <c r="L47" s="77"/>
      <c r="M47" s="20" t="s">
        <v>15</v>
      </c>
      <c r="N47" s="8">
        <f>(E43-(4*N45+9*N46))/4</f>
        <v>0</v>
      </c>
      <c r="O47" s="77" t="s">
        <v>10</v>
      </c>
      <c r="P47" s="77"/>
      <c r="Q47" s="21" t="e">
        <f t="shared" si="0"/>
        <v>#DIV/0!</v>
      </c>
      <c r="R47" s="21"/>
      <c r="S47" s="21" t="e">
        <f>4*N47/(4*$N$45+9*$N$46+4*$N$47)</f>
        <v>#DIV/0!</v>
      </c>
      <c r="T47" s="22"/>
      <c r="U47" s="9"/>
      <c r="V47" s="9"/>
      <c r="W47" s="9"/>
      <c r="X47" s="11"/>
      <c r="Y47" s="11"/>
      <c r="Z47" s="11"/>
      <c r="AA47" s="77"/>
      <c r="AB47" s="11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11"/>
      <c r="AN47" s="11"/>
      <c r="AO47" s="77"/>
      <c r="AP47" s="77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</row>
    <row r="48" spans="1:91" x14ac:dyDescent="0.25">
      <c r="A48" s="9"/>
      <c r="B48" s="42"/>
      <c r="C48" s="30"/>
      <c r="D48" s="30"/>
      <c r="E48" s="70"/>
      <c r="F48" s="71"/>
      <c r="G48" s="29"/>
      <c r="H48" s="71"/>
      <c r="I48" s="30"/>
      <c r="J48" s="30"/>
      <c r="K48" s="30"/>
      <c r="L48" s="30"/>
      <c r="M48" s="28"/>
      <c r="N48" s="29"/>
      <c r="O48" s="29"/>
      <c r="P48" s="29"/>
      <c r="Q48" s="30"/>
      <c r="R48" s="30"/>
      <c r="S48" s="29"/>
      <c r="T48" s="31"/>
      <c r="U48" s="9"/>
      <c r="V48" s="9"/>
      <c r="W48" s="9"/>
      <c r="X48" s="11"/>
      <c r="Y48" s="11"/>
      <c r="Z48" s="11"/>
      <c r="AA48" s="8"/>
      <c r="AB48" s="77"/>
      <c r="AC48" s="11"/>
      <c r="AD48" s="11"/>
      <c r="AE48" s="11"/>
      <c r="AF48" s="11"/>
      <c r="AG48" s="75"/>
      <c r="AH48" s="77"/>
      <c r="AI48" s="174"/>
      <c r="AJ48" s="174"/>
      <c r="AK48" s="174"/>
      <c r="AL48" s="75"/>
      <c r="AM48" s="75"/>
      <c r="AN48" s="75"/>
      <c r="AO48" s="75"/>
      <c r="AP48" s="77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</row>
    <row r="49" spans="1:91" x14ac:dyDescent="0.25">
      <c r="A49" s="9"/>
      <c r="B49" s="11"/>
      <c r="C49" s="11"/>
      <c r="D49" s="11"/>
      <c r="E49" s="8"/>
      <c r="F49" s="77"/>
      <c r="G49" s="11"/>
      <c r="H49" s="11"/>
      <c r="I49" s="11"/>
      <c r="J49" s="11"/>
      <c r="K49" s="75"/>
      <c r="L49" s="77"/>
      <c r="M49" s="174"/>
      <c r="N49" s="174"/>
      <c r="O49" s="174"/>
      <c r="P49" s="75"/>
      <c r="Q49" s="75"/>
      <c r="R49" s="75"/>
      <c r="S49" s="75"/>
      <c r="T49" s="77"/>
      <c r="U49" s="9"/>
      <c r="V49" s="9"/>
      <c r="W49" s="9"/>
      <c r="X49" s="11"/>
      <c r="Y49" s="11"/>
      <c r="Z49" s="11"/>
      <c r="AA49" s="77"/>
      <c r="AB49" s="11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11"/>
      <c r="AN49" s="11"/>
      <c r="AO49" s="77"/>
      <c r="AP49" s="77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</row>
    <row r="50" spans="1:91" x14ac:dyDescent="0.25">
      <c r="A50" s="9"/>
      <c r="B50" s="11"/>
      <c r="C50" s="11"/>
      <c r="D50" s="11"/>
      <c r="E50" s="8"/>
      <c r="F50" s="11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9"/>
      <c r="V50" s="9"/>
      <c r="W50" s="9"/>
      <c r="X50" s="11"/>
      <c r="Y50" s="11"/>
      <c r="Z50" s="11"/>
      <c r="AA50" s="19"/>
      <c r="AB50" s="8"/>
      <c r="AC50" s="77"/>
      <c r="AD50" s="8"/>
      <c r="AE50" s="77"/>
      <c r="AF50" s="11"/>
      <c r="AG50" s="37"/>
      <c r="AH50" s="77"/>
      <c r="AI50" s="36"/>
      <c r="AJ50" s="8"/>
      <c r="AK50" s="77"/>
      <c r="AL50" s="77"/>
      <c r="AM50" s="21"/>
      <c r="AN50" s="21"/>
      <c r="AO50" s="21"/>
      <c r="AP50" s="21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</row>
    <row r="51" spans="1:91" x14ac:dyDescent="0.25">
      <c r="A51" s="9"/>
      <c r="B51" s="11"/>
      <c r="C51" s="11"/>
      <c r="D51" s="11"/>
      <c r="E51" s="19"/>
      <c r="F51" s="8"/>
      <c r="G51" s="180"/>
      <c r="H51" s="180"/>
      <c r="I51" s="77"/>
      <c r="J51" s="11"/>
      <c r="K51" s="37"/>
      <c r="L51" s="77"/>
      <c r="M51" s="36"/>
      <c r="N51" s="8"/>
      <c r="O51" s="77"/>
      <c r="P51" s="77"/>
      <c r="Q51" s="21"/>
      <c r="R51" s="21"/>
      <c r="S51" s="21"/>
      <c r="T51" s="21"/>
      <c r="U51" s="9"/>
      <c r="V51" s="9"/>
      <c r="W51" s="9"/>
      <c r="X51" s="11"/>
      <c r="Y51" s="11"/>
      <c r="Z51" s="11"/>
      <c r="AA51" s="19"/>
      <c r="AB51" s="23"/>
      <c r="AC51" s="77"/>
      <c r="AD51" s="24"/>
      <c r="AE51" s="77"/>
      <c r="AF51" s="77"/>
      <c r="AG51" s="77"/>
      <c r="AH51" s="77"/>
      <c r="AI51" s="36"/>
      <c r="AJ51" s="8"/>
      <c r="AK51" s="77"/>
      <c r="AL51" s="77"/>
      <c r="AM51" s="21"/>
      <c r="AN51" s="21"/>
      <c r="AO51" s="21"/>
      <c r="AP51" s="21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</row>
    <row r="52" spans="1:91" x14ac:dyDescent="0.25">
      <c r="A52" s="9"/>
      <c r="B52" s="11"/>
      <c r="C52" s="11"/>
      <c r="D52" s="11"/>
      <c r="E52" s="19"/>
      <c r="F52" s="23"/>
      <c r="G52" s="77"/>
      <c r="H52" s="24"/>
      <c r="I52" s="77"/>
      <c r="J52" s="77"/>
      <c r="K52" s="77"/>
      <c r="L52" s="77"/>
      <c r="M52" s="36"/>
      <c r="N52" s="8"/>
      <c r="O52" s="77"/>
      <c r="P52" s="77"/>
      <c r="Q52" s="21"/>
      <c r="R52" s="21"/>
      <c r="S52" s="21"/>
      <c r="T52" s="21"/>
      <c r="U52" s="10"/>
      <c r="V52" s="9"/>
      <c r="W52" s="9"/>
      <c r="X52" s="11"/>
      <c r="Y52" s="11"/>
      <c r="Z52" s="11"/>
      <c r="AA52" s="19"/>
      <c r="AB52" s="8"/>
      <c r="AC52" s="77"/>
      <c r="AD52" s="8"/>
      <c r="AE52" s="77"/>
      <c r="AF52" s="11"/>
      <c r="AG52" s="37"/>
      <c r="AH52" s="77"/>
      <c r="AI52" s="36"/>
      <c r="AJ52" s="8"/>
      <c r="AK52" s="77"/>
      <c r="AL52" s="77"/>
      <c r="AM52" s="21"/>
      <c r="AN52" s="21"/>
      <c r="AO52" s="21"/>
      <c r="AP52" s="21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</row>
    <row r="53" spans="1:91" x14ac:dyDescent="0.25">
      <c r="A53" s="9"/>
      <c r="B53" s="11"/>
      <c r="C53" s="11"/>
      <c r="D53" s="11"/>
      <c r="E53" s="19"/>
      <c r="F53" s="8"/>
      <c r="G53" s="77"/>
      <c r="H53" s="8"/>
      <c r="I53" s="77"/>
      <c r="J53" s="11"/>
      <c r="K53" s="37"/>
      <c r="L53" s="77"/>
      <c r="M53" s="36"/>
      <c r="N53" s="8"/>
      <c r="O53" s="77"/>
      <c r="P53" s="77"/>
      <c r="Q53" s="21"/>
      <c r="R53" s="21"/>
      <c r="S53" s="21"/>
      <c r="T53" s="21"/>
      <c r="U53" s="10"/>
      <c r="V53" s="9"/>
      <c r="W53" s="9"/>
      <c r="X53" s="11"/>
      <c r="Y53" s="11"/>
      <c r="Z53" s="11"/>
      <c r="AA53" s="19"/>
      <c r="AB53" s="24"/>
      <c r="AC53" s="77"/>
      <c r="AD53" s="24"/>
      <c r="AE53" s="11"/>
      <c r="AF53" s="11"/>
      <c r="AG53" s="11"/>
      <c r="AH53" s="11"/>
      <c r="AI53" s="36"/>
      <c r="AJ53" s="77"/>
      <c r="AK53" s="77"/>
      <c r="AL53" s="77"/>
      <c r="AM53" s="11"/>
      <c r="AN53" s="11"/>
      <c r="AO53" s="77"/>
      <c r="AP53" s="77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</row>
    <row r="54" spans="1:91" x14ac:dyDescent="0.25">
      <c r="A54" s="9"/>
      <c r="B54" s="11"/>
      <c r="C54" s="11"/>
      <c r="D54" s="11"/>
      <c r="E54" s="19"/>
      <c r="F54" s="24"/>
      <c r="G54" s="77"/>
      <c r="H54" s="24"/>
      <c r="I54" s="11"/>
      <c r="J54" s="11"/>
      <c r="K54" s="11"/>
      <c r="L54" s="11"/>
      <c r="M54" s="36"/>
      <c r="N54" s="77"/>
      <c r="O54" s="77"/>
      <c r="P54" s="77"/>
      <c r="Q54" s="11"/>
      <c r="R54" s="11"/>
      <c r="S54" s="77"/>
      <c r="T54" s="77"/>
      <c r="U54" s="10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</row>
    <row r="55" spans="1:91" x14ac:dyDescent="0.25">
      <c r="A55" s="9"/>
      <c r="B55" s="11"/>
      <c r="C55" s="11"/>
      <c r="D55" s="11"/>
      <c r="E55" s="19"/>
      <c r="F55" s="24"/>
      <c r="G55" s="77"/>
      <c r="H55" s="24"/>
      <c r="I55" s="11"/>
      <c r="J55" s="11"/>
      <c r="K55" s="11"/>
      <c r="L55" s="11"/>
      <c r="M55" s="36"/>
      <c r="N55" s="77"/>
      <c r="O55" s="77"/>
      <c r="P55" s="77"/>
      <c r="Q55" s="9"/>
      <c r="R55" s="9"/>
      <c r="S55" s="10"/>
      <c r="T55" s="10"/>
      <c r="U55" s="10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</row>
    <row r="56" spans="1:91" x14ac:dyDescent="0.25">
      <c r="A56" s="9"/>
      <c r="B56" s="11"/>
      <c r="C56" s="11"/>
      <c r="D56" s="11"/>
      <c r="E56" s="77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9"/>
      <c r="R56" s="9"/>
      <c r="S56" s="10"/>
      <c r="T56" s="10"/>
      <c r="U56" s="10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</row>
    <row r="57" spans="1:91" x14ac:dyDescent="0.25">
      <c r="A57" s="9"/>
      <c r="B57" s="11"/>
      <c r="C57" s="11"/>
      <c r="D57" s="11"/>
      <c r="E57" s="77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9"/>
      <c r="R57" s="9"/>
      <c r="S57" s="10"/>
      <c r="T57" s="10"/>
      <c r="U57" s="10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</row>
    <row r="58" spans="1:91" x14ac:dyDescent="0.25">
      <c r="A58" s="9"/>
      <c r="B58" s="9"/>
      <c r="C58" s="9"/>
      <c r="D58" s="9"/>
      <c r="E58" s="10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10"/>
      <c r="T58" s="10"/>
      <c r="U58" s="10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</row>
    <row r="59" spans="1:91" x14ac:dyDescent="0.25">
      <c r="A59" s="9"/>
      <c r="B59" s="9"/>
      <c r="C59" s="9"/>
      <c r="D59" s="9"/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10"/>
      <c r="T59" s="10"/>
      <c r="U59" s="10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</row>
    <row r="60" spans="1:91" x14ac:dyDescent="0.25">
      <c r="A60" s="9"/>
      <c r="B60" s="9"/>
      <c r="C60" s="9"/>
      <c r="D60" s="9"/>
      <c r="E60" s="10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0"/>
      <c r="T60" s="10"/>
      <c r="U60" s="10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</row>
    <row r="61" spans="1:91" x14ac:dyDescent="0.25">
      <c r="A61" s="9"/>
      <c r="B61" s="9"/>
      <c r="C61" s="9"/>
      <c r="D61" s="9"/>
      <c r="E61" s="10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10"/>
      <c r="T61" s="10"/>
      <c r="U61" s="10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</row>
    <row r="62" spans="1:91" x14ac:dyDescent="0.25">
      <c r="A62" s="9"/>
      <c r="B62" s="9"/>
      <c r="C62" s="9"/>
      <c r="D62" s="9"/>
      <c r="E62" s="1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10"/>
      <c r="T62" s="10"/>
      <c r="U62" s="10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</row>
    <row r="63" spans="1:91" x14ac:dyDescent="0.25">
      <c r="A63" s="9"/>
      <c r="B63" s="9"/>
      <c r="C63" s="9"/>
      <c r="D63" s="9"/>
      <c r="E63" s="10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10"/>
      <c r="T63" s="10"/>
      <c r="U63" s="10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</row>
    <row r="64" spans="1:91" x14ac:dyDescent="0.25">
      <c r="A64" s="9"/>
      <c r="B64" s="9"/>
      <c r="C64" s="9"/>
      <c r="D64" s="9"/>
      <c r="E64" s="10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10"/>
      <c r="T64" s="10"/>
      <c r="U64" s="10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</row>
    <row r="65" spans="1:91" x14ac:dyDescent="0.25">
      <c r="A65" s="9"/>
      <c r="B65" s="9"/>
      <c r="C65" s="9"/>
      <c r="D65" s="9"/>
      <c r="E65" s="10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10"/>
      <c r="T65" s="10"/>
      <c r="U65" s="10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</row>
    <row r="66" spans="1:91" x14ac:dyDescent="0.25">
      <c r="A66" s="9"/>
      <c r="B66" s="9"/>
      <c r="C66" s="9"/>
      <c r="D66" s="9"/>
      <c r="E66" s="10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0"/>
      <c r="T66" s="10"/>
      <c r="U66" s="10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</row>
    <row r="67" spans="1:91" x14ac:dyDescent="0.25">
      <c r="A67" s="9"/>
      <c r="B67" s="9"/>
      <c r="C67" s="9"/>
      <c r="D67" s="9"/>
      <c r="E67" s="10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10"/>
      <c r="T67" s="10"/>
      <c r="U67" s="10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</row>
    <row r="68" spans="1:91" x14ac:dyDescent="0.25">
      <c r="A68" s="9"/>
      <c r="B68" s="9"/>
      <c r="C68" s="9"/>
      <c r="D68" s="9"/>
      <c r="E68" s="10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0"/>
      <c r="T68" s="10"/>
      <c r="U68" s="10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</row>
    <row r="69" spans="1:91" x14ac:dyDescent="0.25">
      <c r="A69" s="9"/>
      <c r="B69" s="9"/>
      <c r="C69" s="9"/>
      <c r="D69" s="9"/>
      <c r="E69" s="10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10"/>
      <c r="T69" s="10"/>
      <c r="U69" s="10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</row>
    <row r="70" spans="1:91" x14ac:dyDescent="0.25">
      <c r="A70" s="9"/>
      <c r="B70" s="9"/>
      <c r="C70" s="9"/>
      <c r="D70" s="9"/>
      <c r="E70" s="10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0"/>
      <c r="T70" s="10"/>
      <c r="U70" s="10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</row>
    <row r="71" spans="1:91" x14ac:dyDescent="0.25">
      <c r="A71" s="9"/>
      <c r="B71" s="9"/>
      <c r="C71" s="9"/>
      <c r="D71" s="9"/>
      <c r="E71" s="10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10"/>
      <c r="T71" s="10"/>
      <c r="U71" s="10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</row>
    <row r="72" spans="1:91" x14ac:dyDescent="0.25">
      <c r="A72" s="9"/>
      <c r="B72" s="9"/>
      <c r="C72" s="9"/>
      <c r="D72" s="9"/>
      <c r="E72" s="10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0"/>
      <c r="T72" s="10"/>
      <c r="U72" s="10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</row>
    <row r="73" spans="1:91" x14ac:dyDescent="0.25">
      <c r="A73" s="9"/>
      <c r="B73" s="9"/>
      <c r="C73" s="9"/>
      <c r="D73" s="9"/>
      <c r="E73" s="10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10"/>
      <c r="T73" s="10"/>
      <c r="U73" s="10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</row>
    <row r="74" spans="1:91" x14ac:dyDescent="0.25">
      <c r="A74" s="9"/>
      <c r="B74" s="9"/>
      <c r="C74" s="9"/>
      <c r="D74" s="9"/>
      <c r="E74" s="10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0"/>
      <c r="T74" s="10"/>
      <c r="U74" s="10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</row>
    <row r="75" spans="1:91" x14ac:dyDescent="0.25">
      <c r="A75" s="9"/>
      <c r="B75" s="9"/>
      <c r="C75" s="9"/>
      <c r="D75" s="9"/>
      <c r="E75" s="10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10"/>
      <c r="T75" s="10"/>
      <c r="U75" s="10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</row>
    <row r="76" spans="1:91" x14ac:dyDescent="0.25">
      <c r="A76" s="9"/>
      <c r="B76" s="9"/>
      <c r="C76" s="9"/>
      <c r="D76" s="9"/>
      <c r="E76" s="10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10"/>
      <c r="T76" s="10"/>
      <c r="U76" s="10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</row>
    <row r="77" spans="1:91" x14ac:dyDescent="0.25">
      <c r="A77" s="9"/>
      <c r="B77" s="9"/>
      <c r="C77" s="9"/>
      <c r="D77" s="9"/>
      <c r="E77" s="10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10"/>
      <c r="T77" s="10"/>
      <c r="U77" s="10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</row>
    <row r="78" spans="1:91" x14ac:dyDescent="0.25">
      <c r="A78" s="9"/>
      <c r="B78" s="9"/>
      <c r="C78" s="9"/>
      <c r="D78" s="9"/>
      <c r="E78" s="10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0"/>
      <c r="T78" s="10"/>
      <c r="U78" s="10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</row>
    <row r="79" spans="1:91" x14ac:dyDescent="0.25">
      <c r="A79" s="9"/>
      <c r="B79" s="9"/>
      <c r="C79" s="9"/>
      <c r="D79" s="9"/>
      <c r="E79" s="10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10"/>
      <c r="T79" s="10"/>
      <c r="U79" s="10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</row>
    <row r="80" spans="1:91" x14ac:dyDescent="0.2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5"/>
      <c r="T80" s="5"/>
      <c r="U80" s="5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</row>
    <row r="81" spans="1:91" x14ac:dyDescent="0.2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5"/>
      <c r="T81" s="5"/>
      <c r="U81" s="5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</row>
    <row r="82" spans="1:91" x14ac:dyDescent="0.2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5"/>
      <c r="T82" s="5"/>
      <c r="U82" s="5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</row>
    <row r="83" spans="1:91" x14ac:dyDescent="0.2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5"/>
      <c r="T83" s="5"/>
      <c r="U83" s="5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</row>
    <row r="84" spans="1:91" x14ac:dyDescent="0.2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5"/>
      <c r="T84" s="5"/>
      <c r="U84" s="5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</row>
    <row r="85" spans="1:91" x14ac:dyDescent="0.2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5"/>
      <c r="T85" s="5"/>
      <c r="U85" s="5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</row>
    <row r="86" spans="1:91" x14ac:dyDescent="0.2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5"/>
      <c r="T86" s="5"/>
      <c r="U86" s="5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</row>
    <row r="87" spans="1:91" x14ac:dyDescent="0.2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5"/>
      <c r="T87" s="5"/>
      <c r="U87" s="5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</row>
    <row r="88" spans="1:91" x14ac:dyDescent="0.2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5"/>
      <c r="T88" s="5"/>
      <c r="U88" s="5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</row>
    <row r="89" spans="1:91" x14ac:dyDescent="0.2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5"/>
      <c r="T89" s="5"/>
      <c r="U89" s="5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</row>
    <row r="90" spans="1:91" x14ac:dyDescent="0.2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5"/>
      <c r="T90" s="5"/>
      <c r="U90" s="5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</row>
    <row r="91" spans="1:91" x14ac:dyDescent="0.2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5"/>
      <c r="T91" s="5"/>
      <c r="U91" s="5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</row>
    <row r="92" spans="1:91" x14ac:dyDescent="0.2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5"/>
      <c r="T92" s="5"/>
      <c r="U92" s="5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</row>
    <row r="93" spans="1:91" x14ac:dyDescent="0.2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5"/>
      <c r="T93" s="5"/>
      <c r="U93" s="5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</row>
    <row r="94" spans="1:91" x14ac:dyDescent="0.2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5"/>
      <c r="T94" s="5"/>
      <c r="U94" s="5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</row>
    <row r="95" spans="1:91" x14ac:dyDescent="0.2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5"/>
      <c r="T95" s="5"/>
      <c r="U95" s="5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</row>
    <row r="96" spans="1:91" x14ac:dyDescent="0.2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5"/>
      <c r="T96" s="5"/>
      <c r="U96" s="5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</row>
    <row r="97" spans="1:91" x14ac:dyDescent="0.2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5"/>
      <c r="T97" s="5"/>
      <c r="U97" s="5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</row>
    <row r="98" spans="1:91" x14ac:dyDescent="0.2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5"/>
      <c r="T98" s="5"/>
      <c r="U98" s="5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</row>
    <row r="99" spans="1:91" x14ac:dyDescent="0.2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5"/>
      <c r="T99" s="5"/>
      <c r="U99" s="5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</row>
    <row r="100" spans="1:91" x14ac:dyDescent="0.2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"/>
      <c r="T100" s="5"/>
      <c r="U100" s="5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</row>
    <row r="101" spans="1:91" x14ac:dyDescent="0.2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"/>
      <c r="T101" s="5"/>
      <c r="U101" s="5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</row>
    <row r="102" spans="1:91" x14ac:dyDescent="0.2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"/>
      <c r="T102" s="5"/>
      <c r="U102" s="5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</row>
    <row r="103" spans="1:91" x14ac:dyDescent="0.2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"/>
      <c r="T103" s="5"/>
      <c r="U103" s="5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</row>
    <row r="104" spans="1:91" x14ac:dyDescent="0.2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"/>
      <c r="T104" s="5"/>
      <c r="U104" s="5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</row>
    <row r="105" spans="1:91" x14ac:dyDescent="0.2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"/>
      <c r="T105" s="5"/>
      <c r="U105" s="5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</row>
    <row r="106" spans="1:91" x14ac:dyDescent="0.2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"/>
      <c r="T106" s="5"/>
      <c r="U106" s="5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</row>
    <row r="107" spans="1:91" x14ac:dyDescent="0.2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"/>
      <c r="T107" s="5"/>
      <c r="U107" s="5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</row>
    <row r="108" spans="1:91" x14ac:dyDescent="0.2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"/>
      <c r="T108" s="5"/>
      <c r="U108" s="5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</row>
    <row r="109" spans="1:91" x14ac:dyDescent="0.2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"/>
      <c r="T109" s="5"/>
      <c r="U109" s="5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</row>
    <row r="110" spans="1:91" x14ac:dyDescent="0.2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"/>
      <c r="T110" s="5"/>
      <c r="U110" s="5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</row>
    <row r="111" spans="1:91" x14ac:dyDescent="0.2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"/>
      <c r="T111" s="5"/>
      <c r="U111" s="5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</row>
    <row r="112" spans="1:91" x14ac:dyDescent="0.2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"/>
      <c r="T112" s="5"/>
      <c r="U112" s="5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</row>
    <row r="113" spans="1:91" x14ac:dyDescent="0.2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"/>
      <c r="T113" s="5"/>
      <c r="U113" s="5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</row>
    <row r="114" spans="1:91" x14ac:dyDescent="0.2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"/>
      <c r="T114" s="5"/>
      <c r="U114" s="5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</row>
    <row r="115" spans="1:91" x14ac:dyDescent="0.2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"/>
      <c r="T115" s="5"/>
      <c r="U115" s="5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</row>
    <row r="116" spans="1:91" x14ac:dyDescent="0.2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"/>
      <c r="T116" s="5"/>
      <c r="U116" s="5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</row>
    <row r="117" spans="1:91" x14ac:dyDescent="0.2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"/>
      <c r="T117" s="5"/>
      <c r="U117" s="5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</row>
    <row r="118" spans="1:91" x14ac:dyDescent="0.2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"/>
      <c r="T118" s="5"/>
      <c r="U118" s="5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</row>
    <row r="119" spans="1:91" x14ac:dyDescent="0.2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"/>
      <c r="T119" s="5"/>
      <c r="U119" s="5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</row>
    <row r="120" spans="1:91" x14ac:dyDescent="0.2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"/>
      <c r="T120" s="5"/>
      <c r="U120" s="5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</row>
    <row r="121" spans="1:91" x14ac:dyDescent="0.25">
      <c r="A121" s="4"/>
      <c r="B121" s="4"/>
      <c r="C121" s="4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"/>
      <c r="T121" s="5"/>
      <c r="U121" s="5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</row>
    <row r="122" spans="1:91" x14ac:dyDescent="0.25">
      <c r="A122" s="4"/>
      <c r="B122" s="4"/>
      <c r="C122" s="4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"/>
      <c r="T122" s="5"/>
      <c r="U122" s="5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</row>
    <row r="123" spans="1:91" x14ac:dyDescent="0.25">
      <c r="A123" s="9"/>
      <c r="B123" s="9"/>
      <c r="C123" s="9"/>
      <c r="D123" s="9"/>
      <c r="E123" s="10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10"/>
      <c r="T123" s="10"/>
      <c r="U123" s="10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</row>
    <row r="124" spans="1:91" x14ac:dyDescent="0.25">
      <c r="A124" s="9"/>
      <c r="B124" s="9"/>
      <c r="C124" s="9"/>
      <c r="D124" s="9"/>
      <c r="E124" s="10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10"/>
      <c r="T124" s="10"/>
      <c r="U124" s="10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</row>
    <row r="125" spans="1:91" x14ac:dyDescent="0.25">
      <c r="A125" s="9"/>
      <c r="B125" s="9"/>
      <c r="C125" s="9"/>
      <c r="D125" s="9"/>
      <c r="E125" s="10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10"/>
      <c r="T125" s="10"/>
      <c r="U125" s="10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</row>
    <row r="126" spans="1:91" x14ac:dyDescent="0.25">
      <c r="A126" s="9"/>
      <c r="B126" s="9"/>
      <c r="C126" s="9"/>
      <c r="D126" s="9"/>
      <c r="E126" s="10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10"/>
      <c r="T126" s="10"/>
      <c r="U126" s="10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</row>
    <row r="127" spans="1:91" x14ac:dyDescent="0.25">
      <c r="A127" s="9"/>
      <c r="B127" s="9"/>
      <c r="C127" s="9"/>
      <c r="D127" s="9"/>
      <c r="E127" s="10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10"/>
      <c r="T127" s="10"/>
      <c r="U127" s="10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</row>
    <row r="128" spans="1:91" x14ac:dyDescent="0.25">
      <c r="A128" s="9"/>
      <c r="B128" s="9"/>
      <c r="C128" s="9"/>
      <c r="D128" s="9"/>
      <c r="E128" s="10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10"/>
      <c r="T128" s="10"/>
      <c r="U128" s="10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</row>
    <row r="129" spans="1:91" x14ac:dyDescent="0.25">
      <c r="A129" s="9"/>
      <c r="B129" s="9"/>
      <c r="C129" s="9"/>
      <c r="D129" s="9"/>
      <c r="E129" s="10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10"/>
      <c r="T129" s="10"/>
      <c r="U129" s="10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</row>
    <row r="130" spans="1:91" x14ac:dyDescent="0.25">
      <c r="A130" s="9"/>
      <c r="B130" s="9"/>
      <c r="C130" s="9"/>
      <c r="D130" s="9"/>
      <c r="E130" s="10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10"/>
      <c r="T130" s="10"/>
      <c r="U130" s="10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</row>
    <row r="131" spans="1:91" x14ac:dyDescent="0.25">
      <c r="A131" s="1"/>
      <c r="B131" s="1"/>
      <c r="C131" s="1"/>
      <c r="D131" s="1"/>
      <c r="E131" s="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2"/>
      <c r="T131" s="2"/>
      <c r="U131" s="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</row>
    <row r="132" spans="1:91" x14ac:dyDescent="0.25">
      <c r="A132" s="1"/>
      <c r="B132" s="1"/>
      <c r="C132" s="1"/>
      <c r="D132" s="1"/>
      <c r="E132" s="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2"/>
      <c r="T132" s="2"/>
      <c r="U132" s="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</row>
    <row r="133" spans="1:91" x14ac:dyDescent="0.25">
      <c r="A133" s="1"/>
      <c r="B133" s="1"/>
      <c r="C133" s="1"/>
      <c r="D133" s="1"/>
      <c r="E133" s="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2"/>
      <c r="T133" s="2"/>
      <c r="U133" s="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</row>
    <row r="134" spans="1:91" x14ac:dyDescent="0.25">
      <c r="A134" s="1"/>
      <c r="B134" s="1"/>
      <c r="C134" s="1"/>
      <c r="D134" s="1"/>
      <c r="E134" s="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2"/>
      <c r="T134" s="2"/>
      <c r="U134" s="2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</row>
    <row r="135" spans="1:91" x14ac:dyDescent="0.25">
      <c r="A135" s="1"/>
      <c r="B135" s="1"/>
      <c r="C135" s="1"/>
      <c r="D135" s="1"/>
      <c r="E135" s="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2"/>
      <c r="T135" s="2"/>
      <c r="U135" s="2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</row>
    <row r="136" spans="1:91" x14ac:dyDescent="0.25">
      <c r="A136" s="1"/>
      <c r="B136" s="1"/>
      <c r="C136" s="1"/>
      <c r="D136" s="1"/>
      <c r="E136" s="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2"/>
      <c r="T136" s="2"/>
      <c r="U136" s="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</row>
    <row r="137" spans="1:91" x14ac:dyDescent="0.25">
      <c r="A137" s="1"/>
      <c r="B137" s="1"/>
      <c r="C137" s="1"/>
      <c r="D137" s="1"/>
      <c r="E137" s="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2"/>
      <c r="T137" s="2"/>
      <c r="U137" s="2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</row>
    <row r="138" spans="1:91" x14ac:dyDescent="0.25">
      <c r="A138" s="1"/>
      <c r="B138" s="1"/>
      <c r="C138" s="1"/>
      <c r="D138" s="1"/>
      <c r="E138" s="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2"/>
      <c r="T138" s="2"/>
      <c r="U138" s="2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</row>
    <row r="139" spans="1:91" x14ac:dyDescent="0.25">
      <c r="A139" s="1"/>
      <c r="B139" s="1"/>
      <c r="C139" s="1"/>
      <c r="D139" s="1"/>
      <c r="E139" s="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2"/>
      <c r="T139" s="2"/>
      <c r="U139" s="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</row>
    <row r="140" spans="1:91" x14ac:dyDescent="0.25">
      <c r="A140" s="1"/>
      <c r="B140" s="1"/>
      <c r="C140" s="1"/>
      <c r="D140" s="1"/>
      <c r="E140" s="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2"/>
      <c r="T140" s="2"/>
      <c r="U140" s="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</row>
    <row r="141" spans="1:91" x14ac:dyDescent="0.25">
      <c r="A141" s="1"/>
      <c r="B141" s="1"/>
      <c r="C141" s="1"/>
      <c r="D141" s="1"/>
      <c r="E141" s="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2"/>
      <c r="T141" s="2"/>
      <c r="U141" s="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</row>
    <row r="142" spans="1:91" x14ac:dyDescent="0.25">
      <c r="A142" s="1"/>
      <c r="B142" s="1"/>
      <c r="C142" s="1"/>
      <c r="D142" s="1"/>
      <c r="E142" s="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2"/>
      <c r="T142" s="2"/>
      <c r="U142" s="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</row>
    <row r="143" spans="1:91" x14ac:dyDescent="0.25">
      <c r="A143" s="1"/>
      <c r="B143" s="1"/>
      <c r="C143" s="1"/>
      <c r="D143" s="1"/>
      <c r="E143" s="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2"/>
      <c r="T143" s="2"/>
      <c r="U143" s="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</row>
    <row r="144" spans="1:91" x14ac:dyDescent="0.25">
      <c r="A144" s="1"/>
      <c r="B144" s="1"/>
      <c r="C144" s="1"/>
      <c r="D144" s="1"/>
      <c r="E144" s="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2"/>
      <c r="T144" s="2"/>
      <c r="U144" s="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</row>
    <row r="145" spans="1:91" x14ac:dyDescent="0.25">
      <c r="A145" s="1"/>
      <c r="B145" s="1"/>
      <c r="C145" s="1"/>
      <c r="D145" s="1"/>
      <c r="E145" s="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2"/>
      <c r="T145" s="2"/>
      <c r="U145" s="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</row>
    <row r="146" spans="1:91" x14ac:dyDescent="0.25">
      <c r="A146" s="1"/>
      <c r="B146" s="1"/>
      <c r="C146" s="1"/>
      <c r="D146" s="1"/>
      <c r="E146" s="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2"/>
      <c r="T146" s="2"/>
      <c r="U146" s="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</row>
    <row r="147" spans="1:91" x14ac:dyDescent="0.25">
      <c r="A147" s="1"/>
      <c r="B147" s="1"/>
      <c r="C147" s="1"/>
      <c r="D147" s="1"/>
      <c r="E147" s="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2"/>
      <c r="T147" s="2"/>
      <c r="U147" s="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</row>
  </sheetData>
  <sheetProtection algorithmName="SHA-512" hashValue="ihvnh6QOnFENNU2F7JYoeTu4WAMDI1GTV+fleadk6bB0CjR0zKAFDIzhySkXQHQeGeu6o/yWSM74JcizwU61qQ==" saltValue="0iZrUuXYhlmffqxlBcCCiQ==" spinCount="100000" sheet="1" objects="1" scenarios="1"/>
  <mergeCells count="19">
    <mergeCell ref="Y44:AH44"/>
    <mergeCell ref="AI44:AP44"/>
    <mergeCell ref="M43:O43"/>
    <mergeCell ref="AI48:AK48"/>
    <mergeCell ref="M33:O33"/>
    <mergeCell ref="B3:L3"/>
    <mergeCell ref="M49:O49"/>
    <mergeCell ref="G51:H51"/>
    <mergeCell ref="C41:L41"/>
    <mergeCell ref="M41:T41"/>
    <mergeCell ref="C39:L39"/>
    <mergeCell ref="M39:T39"/>
    <mergeCell ref="C17:E17"/>
    <mergeCell ref="I17:U17"/>
    <mergeCell ref="E27:F27"/>
    <mergeCell ref="N27:P27"/>
    <mergeCell ref="C31:L31"/>
    <mergeCell ref="M31:T31"/>
    <mergeCell ref="G28:I28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590"/>
  <sheetViews>
    <sheetView tabSelected="1" zoomScale="70" zoomScaleNormal="70" workbookViewId="0">
      <selection activeCell="K21" sqref="K21"/>
    </sheetView>
  </sheetViews>
  <sheetFormatPr baseColWidth="10" defaultRowHeight="15" x14ac:dyDescent="0.25"/>
  <cols>
    <col min="2" max="2" width="28.42578125" bestFit="1" customWidth="1"/>
    <col min="3" max="3" width="7.7109375" customWidth="1"/>
    <col min="4" max="4" width="14" bestFit="1" customWidth="1"/>
    <col min="5" max="5" width="7.140625" customWidth="1"/>
    <col min="6" max="6" width="4.28515625" customWidth="1"/>
    <col min="7" max="8" width="16.140625" bestFit="1" customWidth="1"/>
    <col min="9" max="9" width="16.28515625" customWidth="1"/>
    <col min="10" max="10" width="13" customWidth="1"/>
    <col min="11" max="11" width="16.140625" bestFit="1" customWidth="1"/>
    <col min="12" max="12" width="18" customWidth="1"/>
    <col min="13" max="13" width="12.85546875" customWidth="1"/>
    <col min="14" max="14" width="19.28515625" customWidth="1"/>
    <col min="15" max="15" width="12.140625" bestFit="1" customWidth="1"/>
    <col min="17" max="17" width="28.7109375" bestFit="1" customWidth="1"/>
  </cols>
  <sheetData>
    <row r="1" spans="1:18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</row>
    <row r="2" spans="1:18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</row>
    <row r="3" spans="1:185" ht="15.75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</row>
    <row r="4" spans="1:185" ht="15.75" thickBot="1" x14ac:dyDescent="0.3">
      <c r="A4" s="1"/>
      <c r="B4" s="65"/>
      <c r="C4" s="187" t="s">
        <v>81</v>
      </c>
      <c r="D4" s="188"/>
      <c r="E4" s="188"/>
      <c r="F4" s="197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9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</row>
    <row r="5" spans="1:185" x14ac:dyDescent="0.25">
      <c r="A5" s="1"/>
      <c r="B5" s="111" t="s">
        <v>70</v>
      </c>
      <c r="C5" s="198" t="s">
        <v>80</v>
      </c>
      <c r="D5" s="189"/>
      <c r="E5" s="190" t="s">
        <v>79</v>
      </c>
      <c r="F5" s="190"/>
      <c r="G5" s="112" t="s">
        <v>51</v>
      </c>
      <c r="H5" s="112" t="s">
        <v>52</v>
      </c>
      <c r="I5" s="112" t="s">
        <v>53</v>
      </c>
      <c r="J5" s="112" t="s">
        <v>54</v>
      </c>
      <c r="K5" s="112" t="s">
        <v>50</v>
      </c>
      <c r="L5" s="112" t="s">
        <v>55</v>
      </c>
      <c r="M5" s="112" t="s">
        <v>48</v>
      </c>
      <c r="N5" s="112" t="s">
        <v>49</v>
      </c>
      <c r="O5" s="113" t="s">
        <v>56</v>
      </c>
      <c r="P5" s="1"/>
      <c r="Q5" s="103" t="s">
        <v>70</v>
      </c>
      <c r="R5" s="199" t="s">
        <v>71</v>
      </c>
      <c r="S5" s="199"/>
      <c r="T5" s="199"/>
      <c r="U5" s="199"/>
      <c r="V5" s="199"/>
      <c r="W5" s="199"/>
      <c r="X5" s="199"/>
      <c r="Y5" s="199"/>
      <c r="Z5" s="199"/>
      <c r="AA5" s="199"/>
      <c r="AB5" s="200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</row>
    <row r="6" spans="1:185" x14ac:dyDescent="0.25">
      <c r="A6" s="1"/>
      <c r="B6" s="96" t="s">
        <v>59</v>
      </c>
      <c r="C6" s="158">
        <v>1</v>
      </c>
      <c r="D6" s="159" t="s">
        <v>72</v>
      </c>
      <c r="E6" s="160" t="s">
        <v>63</v>
      </c>
      <c r="F6" s="161"/>
      <c r="G6" s="97">
        <v>1.04</v>
      </c>
      <c r="H6" s="97">
        <v>0.33333333333333337</v>
      </c>
      <c r="I6" s="97">
        <v>18.239999999999998</v>
      </c>
      <c r="J6" s="97">
        <v>3.5200000000000005</v>
      </c>
      <c r="K6" s="97">
        <v>14.720000000000002</v>
      </c>
      <c r="L6" s="98">
        <v>66.040000000000006</v>
      </c>
      <c r="M6" s="97">
        <v>31</v>
      </c>
      <c r="N6" s="145">
        <v>0.75199999999999989</v>
      </c>
      <c r="O6" s="146">
        <v>0.3</v>
      </c>
      <c r="P6" s="1"/>
      <c r="Q6" s="104" t="s">
        <v>59</v>
      </c>
      <c r="R6" s="201" t="s">
        <v>112</v>
      </c>
      <c r="S6" s="202"/>
      <c r="T6" s="202"/>
      <c r="U6" s="202"/>
      <c r="V6" s="202"/>
      <c r="W6" s="202"/>
      <c r="X6" s="202"/>
      <c r="Y6" s="202"/>
      <c r="Z6" s="202"/>
      <c r="AA6" s="202"/>
      <c r="AB6" s="203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</row>
    <row r="7" spans="1:185" x14ac:dyDescent="0.25">
      <c r="A7" s="1"/>
      <c r="B7" s="99" t="s">
        <v>57</v>
      </c>
      <c r="C7" s="144" t="s">
        <v>115</v>
      </c>
      <c r="D7" s="108" t="s">
        <v>73</v>
      </c>
      <c r="E7" s="101">
        <v>100</v>
      </c>
      <c r="F7" s="109" t="s">
        <v>77</v>
      </c>
      <c r="G7" s="97">
        <v>22</v>
      </c>
      <c r="H7" s="97">
        <v>2</v>
      </c>
      <c r="I7" s="97">
        <v>60</v>
      </c>
      <c r="J7" s="97">
        <v>16</v>
      </c>
      <c r="K7" s="97">
        <f>I7-J7</f>
        <v>44</v>
      </c>
      <c r="L7" s="98">
        <f>4*(G7+K7)+9*H7</f>
        <v>282</v>
      </c>
      <c r="M7" s="97">
        <v>100</v>
      </c>
      <c r="N7" s="145">
        <v>6.5346846846846844</v>
      </c>
      <c r="O7" s="146">
        <v>3</v>
      </c>
      <c r="P7" s="1"/>
      <c r="Q7" s="105" t="s">
        <v>57</v>
      </c>
      <c r="R7" s="194" t="s">
        <v>85</v>
      </c>
      <c r="S7" s="195"/>
      <c r="T7" s="195"/>
      <c r="U7" s="195"/>
      <c r="V7" s="195"/>
      <c r="W7" s="195"/>
      <c r="X7" s="195"/>
      <c r="Y7" s="195"/>
      <c r="Z7" s="195"/>
      <c r="AA7" s="195"/>
      <c r="AB7" s="196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</row>
    <row r="8" spans="1:185" x14ac:dyDescent="0.25">
      <c r="A8" s="1" t="s">
        <v>95</v>
      </c>
      <c r="B8" s="99" t="s">
        <v>58</v>
      </c>
      <c r="C8" s="144" t="s">
        <v>115</v>
      </c>
      <c r="D8" s="108" t="s">
        <v>73</v>
      </c>
      <c r="E8" s="101">
        <v>100</v>
      </c>
      <c r="F8" s="109" t="s">
        <v>77</v>
      </c>
      <c r="G8" s="97">
        <v>6</v>
      </c>
      <c r="H8" s="97">
        <v>1.1813333333333333</v>
      </c>
      <c r="I8" s="97">
        <v>70</v>
      </c>
      <c r="J8" s="97">
        <v>0</v>
      </c>
      <c r="K8" s="97">
        <f>I8-J8</f>
        <v>70</v>
      </c>
      <c r="L8" s="98">
        <f>4*(G8+K8)+9*H8</f>
        <v>314.63200000000001</v>
      </c>
      <c r="M8" s="97">
        <v>14</v>
      </c>
      <c r="N8" s="145">
        <v>1.3</v>
      </c>
      <c r="O8" s="146">
        <v>1.355</v>
      </c>
      <c r="P8" s="1"/>
      <c r="Q8" s="99" t="s">
        <v>58</v>
      </c>
      <c r="R8" s="194" t="s">
        <v>111</v>
      </c>
      <c r="S8" s="195"/>
      <c r="T8" s="195"/>
      <c r="U8" s="195"/>
      <c r="V8" s="195"/>
      <c r="W8" s="195"/>
      <c r="X8" s="195"/>
      <c r="Y8" s="195"/>
      <c r="Z8" s="195"/>
      <c r="AA8" s="195"/>
      <c r="AB8" s="196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</row>
    <row r="9" spans="1:185" x14ac:dyDescent="0.25">
      <c r="A9" s="1"/>
      <c r="B9" s="99" t="s">
        <v>110</v>
      </c>
      <c r="C9" s="144" t="s">
        <v>115</v>
      </c>
      <c r="D9" s="108" t="s">
        <v>73</v>
      </c>
      <c r="E9" s="101">
        <v>100</v>
      </c>
      <c r="F9" s="109" t="s">
        <v>77</v>
      </c>
      <c r="G9" s="97">
        <v>11.383333333333333</v>
      </c>
      <c r="H9" s="97">
        <v>3.6333333333333333</v>
      </c>
      <c r="I9" s="97">
        <v>66.649999999999991</v>
      </c>
      <c r="J9" s="97">
        <v>6.7166666666666677</v>
      </c>
      <c r="K9" s="97">
        <v>59.933333333333337</v>
      </c>
      <c r="L9" s="98">
        <v>317.96666666666664</v>
      </c>
      <c r="M9" s="97">
        <v>39.166666666666664</v>
      </c>
      <c r="N9" s="145">
        <v>3.43</v>
      </c>
      <c r="O9" s="146">
        <v>1.8</v>
      </c>
      <c r="P9" s="1"/>
      <c r="Q9" s="105" t="s">
        <v>110</v>
      </c>
      <c r="R9" s="194" t="s">
        <v>109</v>
      </c>
      <c r="S9" s="195"/>
      <c r="T9" s="195"/>
      <c r="U9" s="195"/>
      <c r="V9" s="195"/>
      <c r="W9" s="195"/>
      <c r="X9" s="195"/>
      <c r="Y9" s="195"/>
      <c r="Z9" s="195"/>
      <c r="AA9" s="195"/>
      <c r="AB9" s="196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</row>
    <row r="10" spans="1:185" x14ac:dyDescent="0.25">
      <c r="A10" s="1"/>
      <c r="B10" s="99" t="s">
        <v>64</v>
      </c>
      <c r="C10" s="144" t="s">
        <v>63</v>
      </c>
      <c r="D10" s="114" t="s">
        <v>63</v>
      </c>
      <c r="E10" s="101">
        <v>100</v>
      </c>
      <c r="F10" s="109" t="s">
        <v>77</v>
      </c>
      <c r="G10" s="97">
        <v>6.7</v>
      </c>
      <c r="H10" s="97">
        <v>0.9</v>
      </c>
      <c r="I10" s="97">
        <v>60.9</v>
      </c>
      <c r="J10" s="97">
        <v>2</v>
      </c>
      <c r="K10" s="97">
        <f t="shared" ref="K10:K15" si="0">I10-J10</f>
        <v>58.9</v>
      </c>
      <c r="L10" s="98">
        <f t="shared" ref="L10:L16" si="1">4*(G10+K10)+9*H10</f>
        <v>270.5</v>
      </c>
      <c r="M10" s="97">
        <v>56</v>
      </c>
      <c r="N10" s="145">
        <v>1.6</v>
      </c>
      <c r="O10" s="147">
        <v>0.6</v>
      </c>
      <c r="P10" s="1"/>
      <c r="Q10" s="105" t="s">
        <v>64</v>
      </c>
      <c r="R10" s="194" t="s">
        <v>108</v>
      </c>
      <c r="S10" s="195"/>
      <c r="T10" s="195"/>
      <c r="U10" s="195"/>
      <c r="V10" s="195"/>
      <c r="W10" s="195"/>
      <c r="X10" s="195"/>
      <c r="Y10" s="195"/>
      <c r="Z10" s="195"/>
      <c r="AA10" s="195"/>
      <c r="AB10" s="196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</row>
    <row r="11" spans="1:185" x14ac:dyDescent="0.25">
      <c r="A11" s="1"/>
      <c r="B11" s="99" t="s">
        <v>65</v>
      </c>
      <c r="C11" s="101">
        <v>1</v>
      </c>
      <c r="D11" s="108" t="s">
        <v>74</v>
      </c>
      <c r="E11" s="101">
        <v>30</v>
      </c>
      <c r="F11" s="109" t="s">
        <v>77</v>
      </c>
      <c r="G11" s="97">
        <v>2.1</v>
      </c>
      <c r="H11" s="97">
        <v>0.75</v>
      </c>
      <c r="I11" s="97">
        <v>15</v>
      </c>
      <c r="J11" s="97">
        <v>1.08</v>
      </c>
      <c r="K11" s="97">
        <f t="shared" si="0"/>
        <v>13.92</v>
      </c>
      <c r="L11" s="98">
        <f t="shared" si="1"/>
        <v>70.83</v>
      </c>
      <c r="M11" s="97">
        <v>15</v>
      </c>
      <c r="N11" s="145">
        <v>0.6</v>
      </c>
      <c r="O11" s="146">
        <v>0.15</v>
      </c>
      <c r="P11" s="1"/>
      <c r="Q11" s="105" t="s">
        <v>65</v>
      </c>
      <c r="R11" s="194" t="s">
        <v>93</v>
      </c>
      <c r="S11" s="195"/>
      <c r="T11" s="195"/>
      <c r="U11" s="195"/>
      <c r="V11" s="195"/>
      <c r="W11" s="195"/>
      <c r="X11" s="195"/>
      <c r="Y11" s="195"/>
      <c r="Z11" s="195"/>
      <c r="AA11" s="195"/>
      <c r="AB11" s="196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</row>
    <row r="12" spans="1:185" x14ac:dyDescent="0.25">
      <c r="A12" s="1"/>
      <c r="B12" s="99" t="s">
        <v>60</v>
      </c>
      <c r="C12" s="144" t="s">
        <v>63</v>
      </c>
      <c r="D12" s="114" t="s">
        <v>63</v>
      </c>
      <c r="E12" s="101">
        <v>100</v>
      </c>
      <c r="F12" s="109" t="s">
        <v>77</v>
      </c>
      <c r="G12" s="97">
        <v>1.8</v>
      </c>
      <c r="H12" s="97">
        <v>0.1</v>
      </c>
      <c r="I12" s="97">
        <v>20</v>
      </c>
      <c r="J12" s="97">
        <v>2</v>
      </c>
      <c r="K12" s="97">
        <f t="shared" si="0"/>
        <v>18</v>
      </c>
      <c r="L12" s="98">
        <f t="shared" si="1"/>
        <v>80.100000000000009</v>
      </c>
      <c r="M12" s="97">
        <v>6.4</v>
      </c>
      <c r="N12" s="145">
        <v>0.4</v>
      </c>
      <c r="O12" s="147">
        <v>0.3</v>
      </c>
      <c r="P12" s="1"/>
      <c r="Q12" s="105" t="s">
        <v>60</v>
      </c>
      <c r="R12" s="194" t="s">
        <v>86</v>
      </c>
      <c r="S12" s="195"/>
      <c r="T12" s="195"/>
      <c r="U12" s="195"/>
      <c r="V12" s="195"/>
      <c r="W12" s="195"/>
      <c r="X12" s="195"/>
      <c r="Y12" s="195"/>
      <c r="Z12" s="195"/>
      <c r="AA12" s="195"/>
      <c r="AB12" s="196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</row>
    <row r="13" spans="1:185" x14ac:dyDescent="0.25">
      <c r="A13" s="1"/>
      <c r="B13" s="99" t="s">
        <v>61</v>
      </c>
      <c r="C13" s="101">
        <v>1</v>
      </c>
      <c r="D13" s="108" t="s">
        <v>75</v>
      </c>
      <c r="E13" s="101">
        <v>22</v>
      </c>
      <c r="F13" s="109" t="s">
        <v>77</v>
      </c>
      <c r="G13" s="97">
        <v>4.4000000000000004</v>
      </c>
      <c r="H13" s="97">
        <v>11.209000000000001</v>
      </c>
      <c r="I13" s="97">
        <v>3.52</v>
      </c>
      <c r="J13" s="97">
        <v>2.9755000000000003</v>
      </c>
      <c r="K13" s="97">
        <f t="shared" si="0"/>
        <v>0.54449999999999976</v>
      </c>
      <c r="L13" s="98">
        <f t="shared" si="1"/>
        <v>120.65900000000002</v>
      </c>
      <c r="M13" s="97">
        <v>29.487333333333332</v>
      </c>
      <c r="N13" s="145">
        <v>0.80886666666666673</v>
      </c>
      <c r="O13" s="146">
        <v>0.77293333333333336</v>
      </c>
      <c r="P13" s="1"/>
      <c r="Q13" s="105" t="s">
        <v>61</v>
      </c>
      <c r="R13" s="194" t="s">
        <v>87</v>
      </c>
      <c r="S13" s="195"/>
      <c r="T13" s="195"/>
      <c r="U13" s="195"/>
      <c r="V13" s="195"/>
      <c r="W13" s="195"/>
      <c r="X13" s="195"/>
      <c r="Y13" s="195"/>
      <c r="Z13" s="195"/>
      <c r="AA13" s="195"/>
      <c r="AB13" s="196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</row>
    <row r="14" spans="1:185" x14ac:dyDescent="0.25">
      <c r="A14" s="1"/>
      <c r="B14" s="99" t="s">
        <v>66</v>
      </c>
      <c r="C14" s="101">
        <v>1</v>
      </c>
      <c r="D14" s="108" t="s">
        <v>75</v>
      </c>
      <c r="E14" s="101">
        <v>22</v>
      </c>
      <c r="F14" s="109" t="s">
        <v>77</v>
      </c>
      <c r="G14" s="97">
        <v>0.7</v>
      </c>
      <c r="H14" s="97">
        <v>0.2</v>
      </c>
      <c r="I14" s="97">
        <v>13.7</v>
      </c>
      <c r="J14" s="97">
        <v>2.1</v>
      </c>
      <c r="K14" s="97">
        <f t="shared" si="0"/>
        <v>11.6</v>
      </c>
      <c r="L14" s="98">
        <f t="shared" si="1"/>
        <v>50.999999999999993</v>
      </c>
      <c r="M14" s="97">
        <v>30</v>
      </c>
      <c r="N14" s="145">
        <v>0.6</v>
      </c>
      <c r="O14" s="147">
        <v>0.1</v>
      </c>
      <c r="P14" s="1"/>
      <c r="Q14" s="105" t="s">
        <v>66</v>
      </c>
      <c r="R14" s="194" t="s">
        <v>88</v>
      </c>
      <c r="S14" s="195"/>
      <c r="T14" s="195"/>
      <c r="U14" s="195"/>
      <c r="V14" s="195"/>
      <c r="W14" s="195"/>
      <c r="X14" s="195"/>
      <c r="Y14" s="195"/>
      <c r="Z14" s="195"/>
      <c r="AA14" s="195"/>
      <c r="AB14" s="196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</row>
    <row r="15" spans="1:185" x14ac:dyDescent="0.25">
      <c r="A15" s="1"/>
      <c r="B15" s="99" t="s">
        <v>62</v>
      </c>
      <c r="C15" s="101">
        <v>0.5</v>
      </c>
      <c r="D15" s="108" t="s">
        <v>72</v>
      </c>
      <c r="E15" s="101">
        <v>50</v>
      </c>
      <c r="F15" s="109" t="s">
        <v>77</v>
      </c>
      <c r="G15" s="97">
        <v>1</v>
      </c>
      <c r="H15" s="97">
        <v>9</v>
      </c>
      <c r="I15" s="97">
        <v>3</v>
      </c>
      <c r="J15" s="97">
        <v>2.5</v>
      </c>
      <c r="K15" s="97">
        <f t="shared" si="0"/>
        <v>0.5</v>
      </c>
      <c r="L15" s="98">
        <f t="shared" si="1"/>
        <v>87</v>
      </c>
      <c r="M15" s="97">
        <v>7</v>
      </c>
      <c r="N15" s="145">
        <v>0.3</v>
      </c>
      <c r="O15" s="146">
        <v>0.2</v>
      </c>
      <c r="P15" s="1"/>
      <c r="Q15" s="105" t="s">
        <v>62</v>
      </c>
      <c r="R15" s="194" t="s">
        <v>89</v>
      </c>
      <c r="S15" s="195"/>
      <c r="T15" s="195"/>
      <c r="U15" s="195"/>
      <c r="V15" s="195"/>
      <c r="W15" s="195"/>
      <c r="X15" s="195"/>
      <c r="Y15" s="195"/>
      <c r="Z15" s="195"/>
      <c r="AA15" s="195"/>
      <c r="AB15" s="196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</row>
    <row r="16" spans="1:185" x14ac:dyDescent="0.25">
      <c r="A16" s="1"/>
      <c r="B16" s="99" t="s">
        <v>96</v>
      </c>
      <c r="C16" s="101">
        <v>1</v>
      </c>
      <c r="D16" s="108" t="s">
        <v>97</v>
      </c>
      <c r="E16" s="101">
        <v>5</v>
      </c>
      <c r="F16" s="109" t="s">
        <v>77</v>
      </c>
      <c r="G16" s="97">
        <v>0</v>
      </c>
      <c r="H16" s="97">
        <v>5</v>
      </c>
      <c r="I16" s="97">
        <v>0</v>
      </c>
      <c r="J16" s="97">
        <v>0</v>
      </c>
      <c r="K16" s="97">
        <v>0</v>
      </c>
      <c r="L16" s="98">
        <f t="shared" si="1"/>
        <v>45</v>
      </c>
      <c r="M16" s="97">
        <v>0</v>
      </c>
      <c r="N16" s="145">
        <v>0</v>
      </c>
      <c r="O16" s="146">
        <v>0</v>
      </c>
      <c r="P16" s="1"/>
      <c r="Q16" s="99" t="s">
        <v>96</v>
      </c>
      <c r="R16" s="194" t="s">
        <v>98</v>
      </c>
      <c r="S16" s="195"/>
      <c r="T16" s="195"/>
      <c r="U16" s="195"/>
      <c r="V16" s="195"/>
      <c r="W16" s="195"/>
      <c r="X16" s="195"/>
      <c r="Y16" s="195"/>
      <c r="Z16" s="195"/>
      <c r="AA16" s="195"/>
      <c r="AB16" s="196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</row>
    <row r="17" spans="1:185" x14ac:dyDescent="0.25">
      <c r="A17" s="1"/>
      <c r="B17" s="99" t="s">
        <v>107</v>
      </c>
      <c r="C17" s="144">
        <v>1</v>
      </c>
      <c r="D17" s="108" t="s">
        <v>73</v>
      </c>
      <c r="E17" s="101">
        <v>50</v>
      </c>
      <c r="F17" s="109" t="s">
        <v>77</v>
      </c>
      <c r="G17" s="97">
        <v>1</v>
      </c>
      <c r="H17" s="97">
        <v>0.1</v>
      </c>
      <c r="I17" s="97">
        <v>3.4</v>
      </c>
      <c r="J17" s="97">
        <v>2.8</v>
      </c>
      <c r="K17" s="97">
        <v>0.6</v>
      </c>
      <c r="L17" s="98">
        <v>6.3</v>
      </c>
      <c r="M17" s="97">
        <v>17.7</v>
      </c>
      <c r="N17" s="145">
        <v>0.6</v>
      </c>
      <c r="O17" s="146">
        <v>0.1</v>
      </c>
      <c r="P17" s="1"/>
      <c r="Q17" s="99" t="s">
        <v>107</v>
      </c>
      <c r="R17" s="194" t="s">
        <v>113</v>
      </c>
      <c r="S17" s="195"/>
      <c r="T17" s="195"/>
      <c r="U17" s="195"/>
      <c r="V17" s="195"/>
      <c r="W17" s="195"/>
      <c r="X17" s="195"/>
      <c r="Y17" s="195"/>
      <c r="Z17" s="195"/>
      <c r="AA17" s="195"/>
      <c r="AB17" s="196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</row>
    <row r="18" spans="1:185" x14ac:dyDescent="0.25">
      <c r="A18" s="1"/>
      <c r="B18" s="96" t="s">
        <v>69</v>
      </c>
      <c r="C18" s="102">
        <v>1</v>
      </c>
      <c r="D18" s="108" t="s">
        <v>116</v>
      </c>
      <c r="E18" s="102">
        <v>250</v>
      </c>
      <c r="F18" s="109" t="s">
        <v>78</v>
      </c>
      <c r="G18" s="98">
        <v>1</v>
      </c>
      <c r="H18" s="98">
        <v>0</v>
      </c>
      <c r="I18" s="98">
        <v>23</v>
      </c>
      <c r="J18" s="91">
        <v>0</v>
      </c>
      <c r="K18" s="97">
        <f t="shared" ref="K18:K25" si="2">I18-J18</f>
        <v>23</v>
      </c>
      <c r="L18" s="98">
        <f t="shared" ref="L18:L23" si="3">4*(G18+K18)+9*H18</f>
        <v>96</v>
      </c>
      <c r="M18" s="91">
        <v>0</v>
      </c>
      <c r="N18" s="148">
        <v>0</v>
      </c>
      <c r="O18" s="146">
        <v>0</v>
      </c>
      <c r="P18" s="1"/>
      <c r="Q18" s="96" t="s">
        <v>69</v>
      </c>
      <c r="R18" s="194" t="s">
        <v>91</v>
      </c>
      <c r="S18" s="195"/>
      <c r="T18" s="195"/>
      <c r="U18" s="195"/>
      <c r="V18" s="195"/>
      <c r="W18" s="195"/>
      <c r="X18" s="195"/>
      <c r="Y18" s="195"/>
      <c r="Z18" s="195"/>
      <c r="AA18" s="195"/>
      <c r="AB18" s="196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</row>
    <row r="19" spans="1:185" x14ac:dyDescent="0.25">
      <c r="A19" s="1"/>
      <c r="B19" s="96" t="s">
        <v>68</v>
      </c>
      <c r="C19" s="102">
        <v>1</v>
      </c>
      <c r="D19" s="108" t="s">
        <v>76</v>
      </c>
      <c r="E19" s="102">
        <v>250</v>
      </c>
      <c r="F19" s="109" t="s">
        <v>78</v>
      </c>
      <c r="G19" s="91">
        <v>3.2</v>
      </c>
      <c r="H19" s="91">
        <v>1.8</v>
      </c>
      <c r="I19" s="91">
        <v>5.8</v>
      </c>
      <c r="J19" s="91">
        <v>1.3</v>
      </c>
      <c r="K19" s="97">
        <f t="shared" si="2"/>
        <v>4.5</v>
      </c>
      <c r="L19" s="98">
        <f t="shared" si="3"/>
        <v>47</v>
      </c>
      <c r="M19" s="91">
        <v>0</v>
      </c>
      <c r="N19" s="148">
        <v>0</v>
      </c>
      <c r="O19" s="146">
        <v>0</v>
      </c>
      <c r="P19" s="1"/>
      <c r="Q19" s="96" t="s">
        <v>68</v>
      </c>
      <c r="R19" s="194" t="s">
        <v>90</v>
      </c>
      <c r="S19" s="195"/>
      <c r="T19" s="195"/>
      <c r="U19" s="195"/>
      <c r="V19" s="195"/>
      <c r="W19" s="195"/>
      <c r="X19" s="195"/>
      <c r="Y19" s="195"/>
      <c r="Z19" s="195"/>
      <c r="AA19" s="195"/>
      <c r="AB19" s="196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</row>
    <row r="20" spans="1:185" x14ac:dyDescent="0.25">
      <c r="A20" s="1"/>
      <c r="B20" s="96" t="s">
        <v>67</v>
      </c>
      <c r="C20" s="144" t="s">
        <v>63</v>
      </c>
      <c r="D20" s="114" t="s">
        <v>63</v>
      </c>
      <c r="E20" s="102">
        <v>100</v>
      </c>
      <c r="F20" s="109" t="s">
        <v>77</v>
      </c>
      <c r="G20" s="91">
        <v>3.5</v>
      </c>
      <c r="H20" s="91">
        <v>1.8</v>
      </c>
      <c r="I20" s="91">
        <v>15</v>
      </c>
      <c r="J20" s="91">
        <v>0.2</v>
      </c>
      <c r="K20" s="97">
        <f t="shared" si="2"/>
        <v>14.8</v>
      </c>
      <c r="L20" s="98">
        <f t="shared" si="3"/>
        <v>89.4</v>
      </c>
      <c r="M20" s="91">
        <v>0</v>
      </c>
      <c r="N20" s="148">
        <v>0</v>
      </c>
      <c r="O20" s="146">
        <v>0</v>
      </c>
      <c r="P20" s="1"/>
      <c r="Q20" s="96" t="s">
        <v>67</v>
      </c>
      <c r="R20" s="194" t="s">
        <v>93</v>
      </c>
      <c r="S20" s="195"/>
      <c r="T20" s="195"/>
      <c r="U20" s="195"/>
      <c r="V20" s="195"/>
      <c r="W20" s="195"/>
      <c r="X20" s="195"/>
      <c r="Y20" s="195"/>
      <c r="Z20" s="195"/>
      <c r="AA20" s="195"/>
      <c r="AB20" s="196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</row>
    <row r="21" spans="1:185" x14ac:dyDescent="0.25">
      <c r="A21" s="1"/>
      <c r="B21" s="96" t="s">
        <v>82</v>
      </c>
      <c r="C21" s="102">
        <v>2</v>
      </c>
      <c r="D21" s="108" t="s">
        <v>73</v>
      </c>
      <c r="E21" s="102">
        <v>70</v>
      </c>
      <c r="F21" s="109" t="s">
        <v>77</v>
      </c>
      <c r="G21" s="91">
        <v>32.9</v>
      </c>
      <c r="H21" s="91">
        <v>0.9</v>
      </c>
      <c r="I21" s="91">
        <v>21</v>
      </c>
      <c r="J21" s="91">
        <v>12.3</v>
      </c>
      <c r="K21" s="97">
        <f t="shared" si="2"/>
        <v>8.6999999999999993</v>
      </c>
      <c r="L21" s="98">
        <f t="shared" si="3"/>
        <v>174.49999999999997</v>
      </c>
      <c r="M21" s="91">
        <v>18</v>
      </c>
      <c r="N21" s="148">
        <v>0</v>
      </c>
      <c r="O21" s="146">
        <v>0</v>
      </c>
      <c r="P21" s="1"/>
      <c r="Q21" s="96" t="s">
        <v>82</v>
      </c>
      <c r="R21" s="194" t="s">
        <v>92</v>
      </c>
      <c r="S21" s="195"/>
      <c r="T21" s="195"/>
      <c r="U21" s="195"/>
      <c r="V21" s="195"/>
      <c r="W21" s="195"/>
      <c r="X21" s="195"/>
      <c r="Y21" s="195"/>
      <c r="Z21" s="195"/>
      <c r="AA21" s="195"/>
      <c r="AB21" s="196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</row>
    <row r="22" spans="1:185" x14ac:dyDescent="0.25">
      <c r="A22" s="1"/>
      <c r="B22" s="96" t="s">
        <v>83</v>
      </c>
      <c r="C22" s="144" t="s">
        <v>63</v>
      </c>
      <c r="D22" s="114" t="s">
        <v>63</v>
      </c>
      <c r="E22" s="102">
        <v>100</v>
      </c>
      <c r="F22" s="109" t="s">
        <v>77</v>
      </c>
      <c r="G22" s="91">
        <v>17</v>
      </c>
      <c r="H22" s="91">
        <v>7</v>
      </c>
      <c r="I22" s="91">
        <v>8</v>
      </c>
      <c r="J22" s="91">
        <v>3</v>
      </c>
      <c r="K22" s="97">
        <f t="shared" si="2"/>
        <v>5</v>
      </c>
      <c r="L22" s="98">
        <f t="shared" si="3"/>
        <v>151</v>
      </c>
      <c r="M22" s="91">
        <v>20</v>
      </c>
      <c r="N22" s="148">
        <v>0</v>
      </c>
      <c r="O22" s="146">
        <v>0</v>
      </c>
      <c r="P22" s="1"/>
      <c r="Q22" s="96" t="s">
        <v>83</v>
      </c>
      <c r="R22" s="194" t="s">
        <v>93</v>
      </c>
      <c r="S22" s="195"/>
      <c r="T22" s="195"/>
      <c r="U22" s="195"/>
      <c r="V22" s="195"/>
      <c r="W22" s="195"/>
      <c r="X22" s="195"/>
      <c r="Y22" s="195"/>
      <c r="Z22" s="195"/>
      <c r="AA22" s="195"/>
      <c r="AB22" s="196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</row>
    <row r="23" spans="1:185" ht="15.75" thickBot="1" x14ac:dyDescent="0.3">
      <c r="A23" s="1"/>
      <c r="B23" s="96" t="s">
        <v>84</v>
      </c>
      <c r="C23" s="144" t="s">
        <v>63</v>
      </c>
      <c r="D23" s="114" t="s">
        <v>63</v>
      </c>
      <c r="E23" s="102">
        <v>100</v>
      </c>
      <c r="F23" s="109" t="s">
        <v>77</v>
      </c>
      <c r="G23" s="91">
        <v>13</v>
      </c>
      <c r="H23" s="91">
        <v>7.6</v>
      </c>
      <c r="I23" s="91">
        <v>2.2999999999999998</v>
      </c>
      <c r="J23" s="91">
        <v>1.2</v>
      </c>
      <c r="K23" s="97">
        <f t="shared" si="2"/>
        <v>1.0999999999999999</v>
      </c>
      <c r="L23" s="98">
        <f t="shared" si="3"/>
        <v>124.79999999999998</v>
      </c>
      <c r="M23" s="91">
        <v>200</v>
      </c>
      <c r="N23" s="148">
        <v>1.7</v>
      </c>
      <c r="O23" s="146">
        <v>0.7</v>
      </c>
      <c r="P23" s="1"/>
      <c r="Q23" s="100" t="s">
        <v>84</v>
      </c>
      <c r="R23" s="191" t="s">
        <v>94</v>
      </c>
      <c r="S23" s="192"/>
      <c r="T23" s="192"/>
      <c r="U23" s="192"/>
      <c r="V23" s="192"/>
      <c r="W23" s="192"/>
      <c r="X23" s="192"/>
      <c r="Y23" s="192"/>
      <c r="Z23" s="192"/>
      <c r="AA23" s="192"/>
      <c r="AB23" s="193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</row>
    <row r="24" spans="1:185" x14ac:dyDescent="0.25">
      <c r="A24" s="1"/>
      <c r="B24" s="99" t="s">
        <v>103</v>
      </c>
      <c r="C24" s="144" t="s">
        <v>63</v>
      </c>
      <c r="D24" s="114" t="s">
        <v>63</v>
      </c>
      <c r="E24" s="102">
        <v>100</v>
      </c>
      <c r="F24" s="135" t="s">
        <v>77</v>
      </c>
      <c r="G24" s="138">
        <v>0</v>
      </c>
      <c r="H24" s="138">
        <v>0</v>
      </c>
      <c r="I24" s="138">
        <v>0</v>
      </c>
      <c r="J24" s="138">
        <v>0</v>
      </c>
      <c r="K24" s="139">
        <f t="shared" si="2"/>
        <v>0</v>
      </c>
      <c r="L24" s="138">
        <v>0</v>
      </c>
      <c r="M24" s="140">
        <v>0</v>
      </c>
      <c r="N24" s="149">
        <v>0</v>
      </c>
      <c r="O24" s="150"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</row>
    <row r="25" spans="1:185" ht="15.75" thickBot="1" x14ac:dyDescent="0.3">
      <c r="A25" s="1"/>
      <c r="B25" s="133" t="s">
        <v>104</v>
      </c>
      <c r="C25" s="162" t="s">
        <v>63</v>
      </c>
      <c r="D25" s="157" t="s">
        <v>63</v>
      </c>
      <c r="E25" s="134">
        <v>100</v>
      </c>
      <c r="F25" s="110" t="s">
        <v>77</v>
      </c>
      <c r="G25" s="142">
        <v>0</v>
      </c>
      <c r="H25" s="142">
        <v>0</v>
      </c>
      <c r="I25" s="142">
        <v>0</v>
      </c>
      <c r="J25" s="142">
        <v>0</v>
      </c>
      <c r="K25" s="142">
        <f t="shared" si="2"/>
        <v>0</v>
      </c>
      <c r="L25" s="142">
        <f>4*(G25+K25)+9*H25</f>
        <v>0</v>
      </c>
      <c r="M25" s="142">
        <v>0</v>
      </c>
      <c r="N25" s="151">
        <v>0</v>
      </c>
      <c r="O25" s="152"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</row>
    <row r="26" spans="1:18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</row>
    <row r="27" spans="1:185" ht="15.75" thickBo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</row>
    <row r="28" spans="1:185" ht="15.75" thickBot="1" x14ac:dyDescent="0.3">
      <c r="A28" s="1"/>
      <c r="B28" s="65"/>
      <c r="C28" s="187" t="s">
        <v>81</v>
      </c>
      <c r="D28" s="188"/>
      <c r="E28" s="188"/>
      <c r="F28" s="188"/>
      <c r="G28" s="1"/>
      <c r="H28" s="1"/>
      <c r="I28" s="1"/>
      <c r="J28" s="1"/>
      <c r="K28" s="1"/>
      <c r="L28" s="1"/>
      <c r="M28" s="1"/>
      <c r="N28" s="1"/>
      <c r="O28" s="1"/>
      <c r="P28" s="108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</row>
    <row r="29" spans="1:185" x14ac:dyDescent="0.25">
      <c r="A29" s="1"/>
      <c r="B29" s="111" t="s">
        <v>70</v>
      </c>
      <c r="C29" s="189" t="s">
        <v>80</v>
      </c>
      <c r="D29" s="189"/>
      <c r="E29" s="190" t="s">
        <v>79</v>
      </c>
      <c r="F29" s="190"/>
      <c r="G29" s="112" t="s">
        <v>51</v>
      </c>
      <c r="H29" s="112" t="s">
        <v>52</v>
      </c>
      <c r="I29" s="112" t="s">
        <v>53</v>
      </c>
      <c r="J29" s="112" t="s">
        <v>54</v>
      </c>
      <c r="K29" s="112" t="s">
        <v>50</v>
      </c>
      <c r="L29" s="112" t="s">
        <v>55</v>
      </c>
      <c r="M29" s="112" t="s">
        <v>48</v>
      </c>
      <c r="N29" s="112" t="s">
        <v>49</v>
      </c>
      <c r="O29" s="112" t="s">
        <v>56</v>
      </c>
      <c r="P29" s="153"/>
      <c r="Q29" s="108"/>
      <c r="R29" s="97"/>
      <c r="S29" s="97"/>
      <c r="T29" s="97"/>
      <c r="U29" s="97"/>
      <c r="V29" s="97"/>
      <c r="W29" s="98"/>
      <c r="X29" s="97"/>
      <c r="Y29" s="97"/>
      <c r="Z29" s="91"/>
      <c r="AA29" s="108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</row>
    <row r="30" spans="1:185" x14ac:dyDescent="0.25">
      <c r="A30" s="1"/>
      <c r="B30" s="96" t="s">
        <v>59</v>
      </c>
      <c r="C30" s="129">
        <v>0</v>
      </c>
      <c r="D30" s="108" t="s">
        <v>114</v>
      </c>
      <c r="E30" s="160" t="s">
        <v>63</v>
      </c>
      <c r="F30" s="161"/>
      <c r="G30" s="97">
        <f t="shared" ref="G30:O30" si="4">G6*$C$30</f>
        <v>0</v>
      </c>
      <c r="H30" s="97">
        <f t="shared" si="4"/>
        <v>0</v>
      </c>
      <c r="I30" s="97">
        <f t="shared" si="4"/>
        <v>0</v>
      </c>
      <c r="J30" s="97">
        <f t="shared" si="4"/>
        <v>0</v>
      </c>
      <c r="K30" s="97">
        <f t="shared" si="4"/>
        <v>0</v>
      </c>
      <c r="L30" s="98">
        <f t="shared" si="4"/>
        <v>0</v>
      </c>
      <c r="M30" s="97">
        <f t="shared" si="4"/>
        <v>0</v>
      </c>
      <c r="N30" s="97">
        <f t="shared" si="4"/>
        <v>0</v>
      </c>
      <c r="O30" s="91">
        <f t="shared" si="4"/>
        <v>0</v>
      </c>
      <c r="P30" s="153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</row>
    <row r="31" spans="1:185" x14ac:dyDescent="0.25">
      <c r="A31" s="1"/>
      <c r="B31" s="99" t="s">
        <v>57</v>
      </c>
      <c r="C31" s="115">
        <f>E31/170</f>
        <v>0</v>
      </c>
      <c r="D31" s="108" t="s">
        <v>73</v>
      </c>
      <c r="E31" s="129">
        <v>0</v>
      </c>
      <c r="F31" s="109" t="s">
        <v>77</v>
      </c>
      <c r="G31" s="97">
        <f t="shared" ref="G31:O31" si="5">G7*$E$31/100</f>
        <v>0</v>
      </c>
      <c r="H31" s="97">
        <f t="shared" si="5"/>
        <v>0</v>
      </c>
      <c r="I31" s="97">
        <f t="shared" si="5"/>
        <v>0</v>
      </c>
      <c r="J31" s="97">
        <f t="shared" si="5"/>
        <v>0</v>
      </c>
      <c r="K31" s="97">
        <f t="shared" si="5"/>
        <v>0</v>
      </c>
      <c r="L31" s="97">
        <f t="shared" si="5"/>
        <v>0</v>
      </c>
      <c r="M31" s="97">
        <f t="shared" si="5"/>
        <v>0</v>
      </c>
      <c r="N31" s="97">
        <f t="shared" si="5"/>
        <v>0</v>
      </c>
      <c r="O31" s="97">
        <f t="shared" si="5"/>
        <v>0</v>
      </c>
      <c r="P31" s="153"/>
      <c r="Q31" s="108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</row>
    <row r="32" spans="1:185" x14ac:dyDescent="0.25">
      <c r="A32" s="1"/>
      <c r="B32" s="99" t="s">
        <v>58</v>
      </c>
      <c r="C32" s="115">
        <f>E32/170</f>
        <v>0</v>
      </c>
      <c r="D32" s="108" t="s">
        <v>73</v>
      </c>
      <c r="E32" s="129">
        <v>0</v>
      </c>
      <c r="F32" s="109" t="s">
        <v>77</v>
      </c>
      <c r="G32" s="97">
        <f t="shared" ref="G32:O32" si="6">G8*$E$32/100</f>
        <v>0</v>
      </c>
      <c r="H32" s="97">
        <f t="shared" si="6"/>
        <v>0</v>
      </c>
      <c r="I32" s="97">
        <f t="shared" si="6"/>
        <v>0</v>
      </c>
      <c r="J32" s="97">
        <f t="shared" si="6"/>
        <v>0</v>
      </c>
      <c r="K32" s="97">
        <f t="shared" si="6"/>
        <v>0</v>
      </c>
      <c r="L32" s="98">
        <f t="shared" si="6"/>
        <v>0</v>
      </c>
      <c r="M32" s="97">
        <f t="shared" si="6"/>
        <v>0</v>
      </c>
      <c r="N32" s="97">
        <f t="shared" si="6"/>
        <v>0</v>
      </c>
      <c r="O32" s="91">
        <f t="shared" si="6"/>
        <v>0</v>
      </c>
      <c r="P32" s="153"/>
      <c r="Q32" s="108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</row>
    <row r="33" spans="1:185" x14ac:dyDescent="0.25">
      <c r="A33" s="1"/>
      <c r="B33" s="105" t="s">
        <v>110</v>
      </c>
      <c r="C33" s="115">
        <f>E33/170</f>
        <v>0</v>
      </c>
      <c r="D33" s="108" t="s">
        <v>73</v>
      </c>
      <c r="E33" s="129">
        <v>0</v>
      </c>
      <c r="F33" s="109" t="s">
        <v>77</v>
      </c>
      <c r="G33" s="97">
        <f t="shared" ref="G33:O33" si="7">G9*$E$33/100</f>
        <v>0</v>
      </c>
      <c r="H33" s="97">
        <f t="shared" si="7"/>
        <v>0</v>
      </c>
      <c r="I33" s="97">
        <f t="shared" si="7"/>
        <v>0</v>
      </c>
      <c r="J33" s="97">
        <f t="shared" si="7"/>
        <v>0</v>
      </c>
      <c r="K33" s="97">
        <f t="shared" si="7"/>
        <v>0</v>
      </c>
      <c r="L33" s="98">
        <f t="shared" si="7"/>
        <v>0</v>
      </c>
      <c r="M33" s="97">
        <f t="shared" si="7"/>
        <v>0</v>
      </c>
      <c r="N33" s="97">
        <f t="shared" si="7"/>
        <v>0</v>
      </c>
      <c r="O33" s="91">
        <f t="shared" si="7"/>
        <v>0</v>
      </c>
      <c r="P33" s="153"/>
      <c r="Q33" s="108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</row>
    <row r="34" spans="1:185" x14ac:dyDescent="0.25">
      <c r="A34" s="1"/>
      <c r="B34" s="99" t="s">
        <v>64</v>
      </c>
      <c r="C34" s="144" t="s">
        <v>63</v>
      </c>
      <c r="D34" s="114" t="s">
        <v>63</v>
      </c>
      <c r="E34" s="129">
        <v>0</v>
      </c>
      <c r="F34" s="109" t="s">
        <v>77</v>
      </c>
      <c r="G34" s="97">
        <f t="shared" ref="G34:O34" si="8">G10*$E$34/100</f>
        <v>0</v>
      </c>
      <c r="H34" s="97">
        <f t="shared" si="8"/>
        <v>0</v>
      </c>
      <c r="I34" s="97">
        <f t="shared" si="8"/>
        <v>0</v>
      </c>
      <c r="J34" s="97">
        <f t="shared" si="8"/>
        <v>0</v>
      </c>
      <c r="K34" s="97">
        <f t="shared" si="8"/>
        <v>0</v>
      </c>
      <c r="L34" s="97">
        <f t="shared" si="8"/>
        <v>0</v>
      </c>
      <c r="M34" s="97">
        <f t="shared" si="8"/>
        <v>0</v>
      </c>
      <c r="N34" s="97">
        <f t="shared" si="8"/>
        <v>0</v>
      </c>
      <c r="O34" s="97">
        <f t="shared" si="8"/>
        <v>0</v>
      </c>
      <c r="P34" s="153"/>
      <c r="Q34" s="108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</row>
    <row r="35" spans="1:185" x14ac:dyDescent="0.25">
      <c r="A35" s="1"/>
      <c r="B35" s="99" t="s">
        <v>65</v>
      </c>
      <c r="C35" s="115">
        <f>E35/30</f>
        <v>0</v>
      </c>
      <c r="D35" s="108" t="s">
        <v>74</v>
      </c>
      <c r="E35" s="129">
        <v>0</v>
      </c>
      <c r="F35" s="109" t="s">
        <v>77</v>
      </c>
      <c r="G35" s="97">
        <f t="shared" ref="G35:O35" si="9">G11*$E$35/30</f>
        <v>0</v>
      </c>
      <c r="H35" s="97">
        <f t="shared" si="9"/>
        <v>0</v>
      </c>
      <c r="I35" s="97">
        <f t="shared" si="9"/>
        <v>0</v>
      </c>
      <c r="J35" s="97">
        <f t="shared" si="9"/>
        <v>0</v>
      </c>
      <c r="K35" s="97">
        <f t="shared" si="9"/>
        <v>0</v>
      </c>
      <c r="L35" s="98">
        <f t="shared" si="9"/>
        <v>0</v>
      </c>
      <c r="M35" s="97">
        <f t="shared" si="9"/>
        <v>0</v>
      </c>
      <c r="N35" s="97">
        <f t="shared" si="9"/>
        <v>0</v>
      </c>
      <c r="O35" s="91">
        <f t="shared" si="9"/>
        <v>0</v>
      </c>
      <c r="P35" s="153"/>
      <c r="Q35" s="108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</row>
    <row r="36" spans="1:185" x14ac:dyDescent="0.25">
      <c r="A36" s="1"/>
      <c r="B36" s="99" t="s">
        <v>60</v>
      </c>
      <c r="C36" s="144" t="s">
        <v>63</v>
      </c>
      <c r="D36" s="114" t="s">
        <v>63</v>
      </c>
      <c r="E36" s="129">
        <v>0</v>
      </c>
      <c r="F36" s="109" t="s">
        <v>77</v>
      </c>
      <c r="G36" s="97">
        <f t="shared" ref="G36:O36" si="10">G12*$E$36/100</f>
        <v>0</v>
      </c>
      <c r="H36" s="97">
        <f t="shared" si="10"/>
        <v>0</v>
      </c>
      <c r="I36" s="97">
        <f t="shared" si="10"/>
        <v>0</v>
      </c>
      <c r="J36" s="97">
        <f t="shared" si="10"/>
        <v>0</v>
      </c>
      <c r="K36" s="97">
        <f t="shared" si="10"/>
        <v>0</v>
      </c>
      <c r="L36" s="97">
        <f t="shared" si="10"/>
        <v>0</v>
      </c>
      <c r="M36" s="97">
        <f t="shared" si="10"/>
        <v>0</v>
      </c>
      <c r="N36" s="97">
        <f t="shared" si="10"/>
        <v>0</v>
      </c>
      <c r="O36" s="97">
        <f t="shared" si="10"/>
        <v>0</v>
      </c>
      <c r="P36" s="153"/>
      <c r="Q36" s="108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</row>
    <row r="37" spans="1:185" x14ac:dyDescent="0.25">
      <c r="A37" s="1"/>
      <c r="B37" s="99" t="s">
        <v>61</v>
      </c>
      <c r="C37" s="115">
        <f>E37/22</f>
        <v>0</v>
      </c>
      <c r="D37" s="108" t="s">
        <v>75</v>
      </c>
      <c r="E37" s="129">
        <v>0</v>
      </c>
      <c r="F37" s="109" t="s">
        <v>77</v>
      </c>
      <c r="G37" s="97">
        <f t="shared" ref="G37:O37" si="11">G13*$E$37/22</f>
        <v>0</v>
      </c>
      <c r="H37" s="97">
        <f t="shared" si="11"/>
        <v>0</v>
      </c>
      <c r="I37" s="97">
        <f t="shared" si="11"/>
        <v>0</v>
      </c>
      <c r="J37" s="97">
        <f t="shared" si="11"/>
        <v>0</v>
      </c>
      <c r="K37" s="97">
        <f t="shared" si="11"/>
        <v>0</v>
      </c>
      <c r="L37" s="98">
        <f t="shared" si="11"/>
        <v>0</v>
      </c>
      <c r="M37" s="97">
        <f t="shared" si="11"/>
        <v>0</v>
      </c>
      <c r="N37" s="97">
        <f t="shared" si="11"/>
        <v>0</v>
      </c>
      <c r="O37" s="91">
        <f t="shared" si="11"/>
        <v>0</v>
      </c>
      <c r="P37" s="153"/>
      <c r="Q37" s="108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</row>
    <row r="38" spans="1:185" x14ac:dyDescent="0.25">
      <c r="A38" s="1"/>
      <c r="B38" s="99" t="s">
        <v>66</v>
      </c>
      <c r="C38" s="115">
        <f>E38/22</f>
        <v>0</v>
      </c>
      <c r="D38" s="108" t="s">
        <v>75</v>
      </c>
      <c r="E38" s="129">
        <v>0</v>
      </c>
      <c r="F38" s="109" t="s">
        <v>77</v>
      </c>
      <c r="G38" s="97">
        <f t="shared" ref="G38:O38" si="12">G14*$E$38/22</f>
        <v>0</v>
      </c>
      <c r="H38" s="97">
        <f t="shared" si="12"/>
        <v>0</v>
      </c>
      <c r="I38" s="97">
        <f t="shared" si="12"/>
        <v>0</v>
      </c>
      <c r="J38" s="97">
        <f t="shared" si="12"/>
        <v>0</v>
      </c>
      <c r="K38" s="97">
        <f t="shared" si="12"/>
        <v>0</v>
      </c>
      <c r="L38" s="98">
        <f t="shared" si="12"/>
        <v>0</v>
      </c>
      <c r="M38" s="97">
        <f t="shared" si="12"/>
        <v>0</v>
      </c>
      <c r="N38" s="97">
        <f t="shared" si="12"/>
        <v>0</v>
      </c>
      <c r="O38" s="97">
        <f t="shared" si="12"/>
        <v>0</v>
      </c>
      <c r="P38" s="153"/>
      <c r="Q38" s="108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</row>
    <row r="39" spans="1:185" x14ac:dyDescent="0.25">
      <c r="A39" s="1"/>
      <c r="B39" s="99" t="s">
        <v>62</v>
      </c>
      <c r="C39" s="115">
        <f>E39/100</f>
        <v>0</v>
      </c>
      <c r="D39" s="108" t="s">
        <v>72</v>
      </c>
      <c r="E39" s="129">
        <v>0</v>
      </c>
      <c r="F39" s="109" t="s">
        <v>77</v>
      </c>
      <c r="G39" s="97">
        <f>G15*$E$39/50</f>
        <v>0</v>
      </c>
      <c r="H39" s="97">
        <f t="shared" ref="H39:O39" si="13">H15*$E$39/50</f>
        <v>0</v>
      </c>
      <c r="I39" s="97">
        <f t="shared" si="13"/>
        <v>0</v>
      </c>
      <c r="J39" s="97">
        <f t="shared" si="13"/>
        <v>0</v>
      </c>
      <c r="K39" s="97">
        <f t="shared" si="13"/>
        <v>0</v>
      </c>
      <c r="L39" s="98">
        <f t="shared" si="13"/>
        <v>0</v>
      </c>
      <c r="M39" s="97">
        <f t="shared" si="13"/>
        <v>0</v>
      </c>
      <c r="N39" s="97">
        <f t="shared" si="13"/>
        <v>0</v>
      </c>
      <c r="O39" s="91">
        <f t="shared" si="13"/>
        <v>0</v>
      </c>
      <c r="P39" s="153"/>
      <c r="Q39" s="108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</row>
    <row r="40" spans="1:185" x14ac:dyDescent="0.25">
      <c r="A40" s="1"/>
      <c r="B40" s="99" t="s">
        <v>96</v>
      </c>
      <c r="C40" s="115">
        <v>0</v>
      </c>
      <c r="D40" s="108" t="s">
        <v>97</v>
      </c>
      <c r="E40" s="129">
        <v>0</v>
      </c>
      <c r="F40" s="109" t="s">
        <v>77</v>
      </c>
      <c r="G40" s="97">
        <f t="shared" ref="G40:O40" si="14">G16*$E$40/5</f>
        <v>0</v>
      </c>
      <c r="H40" s="97">
        <f t="shared" si="14"/>
        <v>0</v>
      </c>
      <c r="I40" s="97">
        <f t="shared" si="14"/>
        <v>0</v>
      </c>
      <c r="J40" s="97">
        <f t="shared" si="14"/>
        <v>0</v>
      </c>
      <c r="K40" s="97">
        <f t="shared" si="14"/>
        <v>0</v>
      </c>
      <c r="L40" s="98">
        <f t="shared" si="14"/>
        <v>0</v>
      </c>
      <c r="M40" s="97">
        <f t="shared" si="14"/>
        <v>0</v>
      </c>
      <c r="N40" s="97">
        <f t="shared" si="14"/>
        <v>0</v>
      </c>
      <c r="O40" s="91">
        <f t="shared" si="14"/>
        <v>0</v>
      </c>
      <c r="P40" s="153"/>
      <c r="Q40" s="108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</row>
    <row r="41" spans="1:185" x14ac:dyDescent="0.25">
      <c r="A41" s="1"/>
      <c r="B41" s="99" t="s">
        <v>107</v>
      </c>
      <c r="C41" s="115">
        <f>E41/50</f>
        <v>0</v>
      </c>
      <c r="D41" s="108" t="s">
        <v>73</v>
      </c>
      <c r="E41" s="129">
        <v>0</v>
      </c>
      <c r="F41" s="109" t="s">
        <v>77</v>
      </c>
      <c r="G41" s="97">
        <f t="shared" ref="G41:O41" si="15">$E$41*G17/50</f>
        <v>0</v>
      </c>
      <c r="H41" s="97">
        <f t="shared" si="15"/>
        <v>0</v>
      </c>
      <c r="I41" s="97">
        <f t="shared" si="15"/>
        <v>0</v>
      </c>
      <c r="J41" s="97">
        <f t="shared" si="15"/>
        <v>0</v>
      </c>
      <c r="K41" s="97">
        <f t="shared" si="15"/>
        <v>0</v>
      </c>
      <c r="L41" s="97">
        <f t="shared" si="15"/>
        <v>0</v>
      </c>
      <c r="M41" s="97">
        <f t="shared" si="15"/>
        <v>0</v>
      </c>
      <c r="N41" s="97">
        <f t="shared" si="15"/>
        <v>0</v>
      </c>
      <c r="O41" s="97">
        <f t="shared" si="15"/>
        <v>0</v>
      </c>
      <c r="P41" s="153"/>
      <c r="Q41" s="108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</row>
    <row r="42" spans="1:185" x14ac:dyDescent="0.25">
      <c r="A42" s="1"/>
      <c r="B42" s="96" t="s">
        <v>69</v>
      </c>
      <c r="C42" s="115">
        <f>E42/250</f>
        <v>0</v>
      </c>
      <c r="D42" s="108" t="s">
        <v>76</v>
      </c>
      <c r="E42" s="130">
        <v>0</v>
      </c>
      <c r="F42" s="109" t="s">
        <v>78</v>
      </c>
      <c r="G42" s="97">
        <f t="shared" ref="G42:O42" si="16">G18*$E$42/250</f>
        <v>0</v>
      </c>
      <c r="H42" s="98">
        <f t="shared" si="16"/>
        <v>0</v>
      </c>
      <c r="I42" s="98">
        <f t="shared" si="16"/>
        <v>0</v>
      </c>
      <c r="J42" s="91">
        <f t="shared" si="16"/>
        <v>0</v>
      </c>
      <c r="K42" s="97">
        <f t="shared" si="16"/>
        <v>0</v>
      </c>
      <c r="L42" s="98">
        <f t="shared" si="16"/>
        <v>0</v>
      </c>
      <c r="M42" s="91">
        <f t="shared" si="16"/>
        <v>0</v>
      </c>
      <c r="N42" s="91">
        <f t="shared" si="16"/>
        <v>0</v>
      </c>
      <c r="O42" s="91">
        <f t="shared" si="16"/>
        <v>0</v>
      </c>
      <c r="P42" s="153"/>
      <c r="Q42" s="108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</row>
    <row r="43" spans="1:185" x14ac:dyDescent="0.25">
      <c r="A43" s="1"/>
      <c r="B43" s="96" t="s">
        <v>68</v>
      </c>
      <c r="C43" s="115">
        <f>E43/250</f>
        <v>0</v>
      </c>
      <c r="D43" s="108" t="s">
        <v>76</v>
      </c>
      <c r="E43" s="130">
        <v>0</v>
      </c>
      <c r="F43" s="109" t="s">
        <v>78</v>
      </c>
      <c r="G43" s="97">
        <f t="shared" ref="G43:O43" si="17">G19*$E$43/250</f>
        <v>0</v>
      </c>
      <c r="H43" s="91">
        <f t="shared" si="17"/>
        <v>0</v>
      </c>
      <c r="I43" s="91">
        <f t="shared" si="17"/>
        <v>0</v>
      </c>
      <c r="J43" s="91">
        <f t="shared" si="17"/>
        <v>0</v>
      </c>
      <c r="K43" s="97">
        <f t="shared" si="17"/>
        <v>0</v>
      </c>
      <c r="L43" s="98">
        <f t="shared" si="17"/>
        <v>0</v>
      </c>
      <c r="M43" s="91">
        <f t="shared" si="17"/>
        <v>0</v>
      </c>
      <c r="N43" s="91">
        <f t="shared" si="17"/>
        <v>0</v>
      </c>
      <c r="O43" s="91">
        <f t="shared" si="17"/>
        <v>0</v>
      </c>
      <c r="P43" s="153"/>
      <c r="Q43" s="108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</row>
    <row r="44" spans="1:185" x14ac:dyDescent="0.25">
      <c r="A44" s="1"/>
      <c r="B44" s="96" t="s">
        <v>67</v>
      </c>
      <c r="C44" s="144" t="s">
        <v>63</v>
      </c>
      <c r="D44" s="114" t="s">
        <v>63</v>
      </c>
      <c r="E44" s="130">
        <v>0</v>
      </c>
      <c r="F44" s="109" t="s">
        <v>77</v>
      </c>
      <c r="G44" s="97">
        <f t="shared" ref="G44:O44" si="18">G20*$E$44/100</f>
        <v>0</v>
      </c>
      <c r="H44" s="91">
        <f t="shared" si="18"/>
        <v>0</v>
      </c>
      <c r="I44" s="91">
        <f t="shared" si="18"/>
        <v>0</v>
      </c>
      <c r="J44" s="91">
        <f t="shared" si="18"/>
        <v>0</v>
      </c>
      <c r="K44" s="97">
        <f t="shared" si="18"/>
        <v>0</v>
      </c>
      <c r="L44" s="98">
        <f t="shared" si="18"/>
        <v>0</v>
      </c>
      <c r="M44" s="91">
        <f t="shared" si="18"/>
        <v>0</v>
      </c>
      <c r="N44" s="91">
        <f t="shared" si="18"/>
        <v>0</v>
      </c>
      <c r="O44" s="91">
        <f t="shared" si="18"/>
        <v>0</v>
      </c>
      <c r="P44" s="153"/>
      <c r="Q44" s="108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</row>
    <row r="45" spans="1:185" x14ac:dyDescent="0.25">
      <c r="A45" s="1"/>
      <c r="B45" s="96" t="s">
        <v>82</v>
      </c>
      <c r="C45" s="115">
        <f>E45/40</f>
        <v>0</v>
      </c>
      <c r="D45" s="108" t="s">
        <v>73</v>
      </c>
      <c r="E45" s="143">
        <v>0</v>
      </c>
      <c r="F45" s="109" t="s">
        <v>77</v>
      </c>
      <c r="G45" s="97">
        <f t="shared" ref="G45:O45" si="19">G21*$E$45/70</f>
        <v>0</v>
      </c>
      <c r="H45" s="91">
        <f t="shared" si="19"/>
        <v>0</v>
      </c>
      <c r="I45" s="91">
        <f t="shared" si="19"/>
        <v>0</v>
      </c>
      <c r="J45" s="91">
        <f t="shared" si="19"/>
        <v>0</v>
      </c>
      <c r="K45" s="97">
        <f t="shared" si="19"/>
        <v>0</v>
      </c>
      <c r="L45" s="98">
        <f t="shared" si="19"/>
        <v>0</v>
      </c>
      <c r="M45" s="91">
        <f t="shared" si="19"/>
        <v>0</v>
      </c>
      <c r="N45" s="91">
        <f t="shared" si="19"/>
        <v>0</v>
      </c>
      <c r="O45" s="91">
        <f t="shared" si="19"/>
        <v>0</v>
      </c>
      <c r="P45" s="153"/>
      <c r="Q45" s="108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</row>
    <row r="46" spans="1:185" x14ac:dyDescent="0.25">
      <c r="A46" s="1"/>
      <c r="B46" s="96" t="s">
        <v>83</v>
      </c>
      <c r="C46" s="144" t="s">
        <v>63</v>
      </c>
      <c r="D46" s="114" t="s">
        <v>63</v>
      </c>
      <c r="E46" s="130">
        <v>0</v>
      </c>
      <c r="F46" s="154" t="s">
        <v>77</v>
      </c>
      <c r="G46" s="97">
        <f t="shared" ref="G46:O46" si="20">G22*$E$46/100</f>
        <v>0</v>
      </c>
      <c r="H46" s="97">
        <f t="shared" si="20"/>
        <v>0</v>
      </c>
      <c r="I46" s="97">
        <f t="shared" si="20"/>
        <v>0</v>
      </c>
      <c r="J46" s="97">
        <f t="shared" si="20"/>
        <v>0</v>
      </c>
      <c r="K46" s="97">
        <f t="shared" si="20"/>
        <v>0</v>
      </c>
      <c r="L46" s="97">
        <f t="shared" si="20"/>
        <v>0</v>
      </c>
      <c r="M46" s="97">
        <f t="shared" si="20"/>
        <v>0</v>
      </c>
      <c r="N46" s="97">
        <f t="shared" si="20"/>
        <v>0</v>
      </c>
      <c r="O46" s="97">
        <f t="shared" si="20"/>
        <v>0</v>
      </c>
      <c r="P46" s="153"/>
      <c r="Q46" s="108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</row>
    <row r="47" spans="1:185" x14ac:dyDescent="0.25">
      <c r="A47" s="1"/>
      <c r="B47" s="96" t="s">
        <v>84</v>
      </c>
      <c r="C47" s="144" t="s">
        <v>63</v>
      </c>
      <c r="D47" s="114" t="s">
        <v>63</v>
      </c>
      <c r="E47" s="130">
        <v>0</v>
      </c>
      <c r="F47" s="154" t="s">
        <v>77</v>
      </c>
      <c r="G47" s="97">
        <f t="shared" ref="G47:O47" si="21">G23*$E$47/100</f>
        <v>0</v>
      </c>
      <c r="H47" s="97">
        <f t="shared" si="21"/>
        <v>0</v>
      </c>
      <c r="I47" s="97">
        <f t="shared" si="21"/>
        <v>0</v>
      </c>
      <c r="J47" s="97">
        <f t="shared" si="21"/>
        <v>0</v>
      </c>
      <c r="K47" s="97">
        <f t="shared" si="21"/>
        <v>0</v>
      </c>
      <c r="L47" s="97">
        <f t="shared" si="21"/>
        <v>0</v>
      </c>
      <c r="M47" s="97">
        <f t="shared" si="21"/>
        <v>0</v>
      </c>
      <c r="N47" s="97">
        <f t="shared" si="21"/>
        <v>0</v>
      </c>
      <c r="O47" s="97">
        <f t="shared" si="21"/>
        <v>0</v>
      </c>
      <c r="P47" s="153"/>
      <c r="Q47" s="108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</row>
    <row r="48" spans="1:185" x14ac:dyDescent="0.25">
      <c r="A48" s="1"/>
      <c r="B48" s="96" t="s">
        <v>103</v>
      </c>
      <c r="C48" s="144" t="s">
        <v>63</v>
      </c>
      <c r="D48" s="114" t="s">
        <v>63</v>
      </c>
      <c r="E48" s="130">
        <v>0</v>
      </c>
      <c r="F48" s="155" t="s">
        <v>77</v>
      </c>
      <c r="G48" s="136">
        <f t="shared" ref="G48:O48" si="22">G24*$E$48/100</f>
        <v>0</v>
      </c>
      <c r="H48" s="97">
        <f t="shared" si="22"/>
        <v>0</v>
      </c>
      <c r="I48" s="97">
        <f t="shared" si="22"/>
        <v>0</v>
      </c>
      <c r="J48" s="97">
        <f t="shared" si="22"/>
        <v>0</v>
      </c>
      <c r="K48" s="97">
        <f t="shared" si="22"/>
        <v>0</v>
      </c>
      <c r="L48" s="97">
        <f t="shared" si="22"/>
        <v>0</v>
      </c>
      <c r="M48" s="97">
        <f t="shared" si="22"/>
        <v>0</v>
      </c>
      <c r="N48" s="97">
        <f t="shared" si="22"/>
        <v>0</v>
      </c>
      <c r="O48" s="97">
        <f t="shared" si="22"/>
        <v>0</v>
      </c>
      <c r="P48" s="153"/>
      <c r="Q48" s="108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</row>
    <row r="49" spans="1:185" ht="15.75" thickBot="1" x14ac:dyDescent="0.3">
      <c r="A49" s="1"/>
      <c r="B49" s="133" t="s">
        <v>104</v>
      </c>
      <c r="C49" s="144" t="s">
        <v>63</v>
      </c>
      <c r="D49" s="114" t="s">
        <v>63</v>
      </c>
      <c r="E49" s="141">
        <v>0</v>
      </c>
      <c r="F49" s="156" t="s">
        <v>77</v>
      </c>
      <c r="G49" s="137">
        <f t="shared" ref="G49:O49" si="23">G25*$E$49/100</f>
        <v>0</v>
      </c>
      <c r="H49" s="97">
        <f t="shared" si="23"/>
        <v>0</v>
      </c>
      <c r="I49" s="97">
        <f t="shared" si="23"/>
        <v>0</v>
      </c>
      <c r="J49" s="97">
        <f t="shared" si="23"/>
        <v>0</v>
      </c>
      <c r="K49" s="97">
        <f t="shared" si="23"/>
        <v>0</v>
      </c>
      <c r="L49" s="97">
        <f t="shared" si="23"/>
        <v>0</v>
      </c>
      <c r="M49" s="97">
        <f t="shared" si="23"/>
        <v>0</v>
      </c>
      <c r="N49" s="97">
        <f t="shared" si="23"/>
        <v>0</v>
      </c>
      <c r="O49" s="97">
        <f t="shared" si="23"/>
        <v>0</v>
      </c>
      <c r="P49" s="153"/>
      <c r="Q49" s="108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</row>
    <row r="50" spans="1:185" x14ac:dyDescent="0.25">
      <c r="A50" s="10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08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</row>
    <row r="51" spans="1:185" ht="15.75" thickBo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</row>
    <row r="52" spans="1:185" ht="15.75" thickBot="1" x14ac:dyDescent="0.3">
      <c r="A52" s="1"/>
      <c r="B52" s="1"/>
      <c r="C52" s="1"/>
      <c r="D52" s="1"/>
      <c r="E52" s="1"/>
      <c r="F52" s="1"/>
      <c r="G52" s="116" t="s">
        <v>51</v>
      </c>
      <c r="H52" s="118" t="s">
        <v>52</v>
      </c>
      <c r="I52" s="118" t="s">
        <v>53</v>
      </c>
      <c r="J52" s="118" t="s">
        <v>54</v>
      </c>
      <c r="K52" s="118" t="s">
        <v>50</v>
      </c>
      <c r="L52" s="118" t="s">
        <v>55</v>
      </c>
      <c r="M52" s="118" t="s">
        <v>48</v>
      </c>
      <c r="N52" s="118" t="s">
        <v>49</v>
      </c>
      <c r="O52" s="119" t="s">
        <v>56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</row>
    <row r="53" spans="1:185" ht="15.75" thickBot="1" x14ac:dyDescent="0.3">
      <c r="A53" s="1"/>
      <c r="B53" s="1"/>
      <c r="C53" s="183" t="s">
        <v>100</v>
      </c>
      <c r="D53" s="184"/>
      <c r="E53" s="184"/>
      <c r="F53" s="184"/>
      <c r="G53" s="120">
        <f t="shared" ref="G53:O53" si="24">SUM(G30:G49)</f>
        <v>0</v>
      </c>
      <c r="H53" s="120">
        <f t="shared" si="24"/>
        <v>0</v>
      </c>
      <c r="I53" s="121">
        <f t="shared" si="24"/>
        <v>0</v>
      </c>
      <c r="J53" s="121">
        <f t="shared" si="24"/>
        <v>0</v>
      </c>
      <c r="K53" s="121">
        <f t="shared" si="24"/>
        <v>0</v>
      </c>
      <c r="L53" s="121">
        <f t="shared" si="24"/>
        <v>0</v>
      </c>
      <c r="M53" s="121">
        <f t="shared" si="24"/>
        <v>0</v>
      </c>
      <c r="N53" s="121">
        <f t="shared" si="24"/>
        <v>0</v>
      </c>
      <c r="O53" s="122">
        <f t="shared" si="24"/>
        <v>0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</row>
    <row r="54" spans="1:185" x14ac:dyDescent="0.25">
      <c r="A54" s="1"/>
      <c r="B54" s="1"/>
      <c r="C54" s="125"/>
      <c r="D54" s="125"/>
      <c r="E54" s="125"/>
      <c r="F54" s="125"/>
      <c r="G54" s="117" t="str">
        <f>IF(G53&lt;G56*0.9,"(Bajo el ideal)",IF(AND(G53&lt;G56*0.95,G53&gt;G56*0.9),"(Aceptable)",IF(AND(G53&lt;=G56*1.05,G53&gt;=G56*0.95),"(Cantidad Ideal)",IF(AND(G53&gt;G56*1.05,G53&lt;G56*1.1),"(Aceptable)","(Muy superior)"))))</f>
        <v>(Cantidad Ideal)</v>
      </c>
      <c r="H54" s="117" t="str">
        <f>IF(H53&lt;H56*0.9,"(Bajo el ideal)",IF(AND(H53&lt;H56*0.95,H53&gt;H56*0.9),"(Aceptable)",IF(AND(H53&lt;=H56*1.05,H53&gt;=H56*0.95),"(Cantidad Ideal)",IF(AND(H53&gt;H56*1.05,H53&lt;H56*1.1),"(Aceptable)","(Muy superior)"))))</f>
        <v>(Cantidad Ideal)</v>
      </c>
      <c r="I54" s="117"/>
      <c r="J54" s="117"/>
      <c r="K54" s="117" t="str">
        <f>IF(K53&lt;K56*0.9,"(Bajo el ideal)",IF(AND(K53&lt;K56*0.95,K53&gt;K56*0.9),"(Aceptable)",IF(AND(K53&lt;=K56*1.05,K53&gt;=K56*0.95),"(Cantidad Ideal)",IF(AND(K53&gt;K56*1.05,K53&lt;K56*1.1),"(Aceptable)","(Muy superior)"))))</f>
        <v>(Cantidad Ideal)</v>
      </c>
      <c r="L54" s="117" t="str">
        <f>IF(L53&lt;L56*0.9,"(Bajo el ideal)",IF(AND(L53&lt;L56*0.95,L53&gt;L56*0.9),"(Aceptable)",IF(AND(L53&lt;=L56*1.05,L53&gt;=L56*0.95),"(Cantidad Ideal)",IF(AND(L53&gt;L56*1.05,L53&lt;L56*1.1),"(Aceptable)","(Muy superior)"))))</f>
        <v>(Cantidad Ideal)</v>
      </c>
      <c r="M54" s="117"/>
      <c r="N54" s="117"/>
      <c r="O54" s="117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</row>
    <row r="55" spans="1:185" ht="15.75" thickBot="1" x14ac:dyDescent="0.3">
      <c r="A55" s="1"/>
      <c r="B55" s="1"/>
      <c r="C55" s="125"/>
      <c r="D55" s="125"/>
      <c r="E55" s="125"/>
      <c r="F55" s="125"/>
      <c r="G55" s="117"/>
      <c r="H55" s="117"/>
      <c r="I55" s="117"/>
      <c r="J55" s="117"/>
      <c r="K55" s="117"/>
      <c r="L55" s="117"/>
      <c r="M55" s="117"/>
      <c r="N55" s="117"/>
      <c r="O55" s="117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</row>
    <row r="56" spans="1:185" ht="15.75" thickBot="1" x14ac:dyDescent="0.3">
      <c r="A56" s="1"/>
      <c r="B56" s="1"/>
      <c r="C56" s="185" t="s">
        <v>101</v>
      </c>
      <c r="D56" s="185"/>
      <c r="E56" s="185"/>
      <c r="F56" s="186"/>
      <c r="G56" s="131">
        <v>0</v>
      </c>
      <c r="H56" s="131">
        <v>0</v>
      </c>
      <c r="I56" s="126" t="s">
        <v>63</v>
      </c>
      <c r="J56" s="127" t="s">
        <v>63</v>
      </c>
      <c r="K56" s="131">
        <v>0</v>
      </c>
      <c r="L56" s="131">
        <v>0</v>
      </c>
      <c r="M56" s="123">
        <v>1000</v>
      </c>
      <c r="N56" s="124" t="s">
        <v>99</v>
      </c>
      <c r="O56" s="124">
        <v>11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</row>
    <row r="57" spans="1:18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 t="s">
        <v>102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</row>
    <row r="58" spans="1:18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</row>
    <row r="59" spans="1:18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</row>
    <row r="60" spans="1:18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</row>
    <row r="61" spans="1:18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</row>
    <row r="62" spans="1:18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</row>
    <row r="63" spans="1:18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</row>
    <row r="64" spans="1:18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</row>
    <row r="65" spans="1:18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</row>
    <row r="66" spans="1:18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</row>
    <row r="67" spans="1:18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</row>
    <row r="68" spans="1:18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</row>
    <row r="69" spans="1:18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</row>
    <row r="70" spans="1:18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</row>
    <row r="71" spans="1:18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</row>
    <row r="72" spans="1:18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</row>
    <row r="73" spans="1:18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</row>
    <row r="74" spans="1:18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</row>
    <row r="75" spans="1:18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</row>
    <row r="76" spans="1:18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</row>
    <row r="77" spans="1:18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</row>
    <row r="78" spans="1:18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</row>
    <row r="79" spans="1:18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</row>
    <row r="80" spans="1:18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</row>
    <row r="81" spans="1:18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</row>
    <row r="82" spans="1:18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</row>
    <row r="83" spans="1:18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</row>
    <row r="84" spans="1:18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</row>
    <row r="85" spans="1:18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</row>
    <row r="86" spans="1:18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</row>
    <row r="87" spans="1:18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</row>
    <row r="88" spans="1:18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</row>
    <row r="89" spans="1:18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</row>
    <row r="90" spans="1:18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</row>
    <row r="91" spans="1:18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</row>
    <row r="92" spans="1:18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</row>
    <row r="93" spans="1:18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</row>
    <row r="94" spans="1:18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</row>
    <row r="95" spans="1:18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</row>
    <row r="96" spans="1:18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</row>
    <row r="97" spans="1:18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</row>
    <row r="98" spans="1:18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</row>
    <row r="99" spans="1:18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</row>
    <row r="100" spans="1:18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</row>
    <row r="101" spans="1:18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</row>
    <row r="102" spans="1:18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</row>
    <row r="103" spans="1:18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</row>
    <row r="104" spans="1:18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</row>
    <row r="105" spans="1:18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</row>
    <row r="106" spans="1:18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</row>
    <row r="107" spans="1:18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</row>
    <row r="108" spans="1:18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</row>
    <row r="109" spans="1:18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</row>
    <row r="110" spans="1:18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</row>
    <row r="111" spans="1:18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</row>
    <row r="112" spans="1:18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</row>
    <row r="113" spans="1:18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</row>
    <row r="114" spans="1:18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</row>
    <row r="115" spans="1:18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</row>
    <row r="116" spans="1:18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</row>
    <row r="117" spans="1:18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</row>
    <row r="118" spans="1:18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</row>
    <row r="119" spans="1:18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</row>
    <row r="120" spans="1:18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</row>
    <row r="121" spans="1:18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</row>
    <row r="122" spans="1:18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</row>
    <row r="123" spans="1:18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</row>
    <row r="124" spans="1:18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</row>
    <row r="125" spans="1:18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</row>
    <row r="126" spans="1:18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</row>
    <row r="127" spans="1:18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</row>
    <row r="128" spans="1:18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</row>
    <row r="129" spans="1:18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</row>
    <row r="130" spans="1:18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</row>
    <row r="131" spans="1:18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</row>
    <row r="132" spans="1:18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</row>
    <row r="133" spans="1:18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</row>
    <row r="134" spans="1:18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</row>
    <row r="135" spans="1:18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</row>
    <row r="136" spans="1:18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</row>
    <row r="137" spans="1:18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</row>
    <row r="138" spans="1:18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</row>
    <row r="139" spans="1:18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</row>
    <row r="140" spans="1:18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</row>
    <row r="141" spans="1:18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</row>
    <row r="142" spans="1:18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</row>
    <row r="143" spans="1:18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</row>
    <row r="144" spans="1:18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</row>
    <row r="145" spans="1:18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</row>
    <row r="146" spans="1:18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</row>
    <row r="147" spans="1:18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</row>
    <row r="148" spans="1:18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</row>
    <row r="149" spans="1:18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</row>
    <row r="150" spans="1:18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</row>
    <row r="151" spans="1:18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</row>
    <row r="152" spans="1:18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</row>
    <row r="153" spans="1:18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</row>
    <row r="154" spans="1:18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</row>
    <row r="155" spans="1:18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</row>
    <row r="156" spans="1:18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</row>
    <row r="157" spans="1:18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</row>
    <row r="158" spans="1:18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</row>
    <row r="159" spans="1:18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</row>
    <row r="160" spans="1:18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</row>
    <row r="161" spans="1:18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</row>
    <row r="162" spans="1:18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</row>
    <row r="163" spans="1:18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</row>
    <row r="164" spans="1:18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</row>
    <row r="165" spans="1:18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</row>
    <row r="166" spans="1:18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</row>
    <row r="167" spans="1:18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</row>
    <row r="168" spans="1:18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</row>
    <row r="169" spans="1:18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</row>
    <row r="170" spans="1:18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</row>
    <row r="171" spans="1:18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</row>
    <row r="172" spans="1:18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</row>
    <row r="173" spans="1:18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</row>
    <row r="174" spans="1:18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</row>
    <row r="175" spans="1:18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</row>
    <row r="176" spans="1:18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</row>
    <row r="177" spans="1:18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</row>
    <row r="178" spans="1:18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</row>
    <row r="179" spans="1:18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</row>
    <row r="180" spans="1:18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</row>
    <row r="181" spans="1:18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</row>
    <row r="182" spans="1:18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</row>
    <row r="183" spans="1:18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</row>
    <row r="184" spans="1:18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</row>
    <row r="185" spans="1:18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</row>
    <row r="186" spans="1:18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</row>
    <row r="187" spans="1:18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</row>
    <row r="188" spans="1:18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</row>
    <row r="189" spans="1:18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</row>
    <row r="190" spans="1:18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</row>
    <row r="191" spans="1:18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</row>
    <row r="192" spans="1:18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</row>
    <row r="193" spans="1:18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</row>
    <row r="194" spans="1:18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</row>
    <row r="195" spans="1:18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</row>
    <row r="196" spans="1:18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</row>
    <row r="197" spans="1:18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</row>
    <row r="198" spans="1:18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</row>
    <row r="199" spans="1:18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</row>
    <row r="200" spans="1:18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</row>
    <row r="201" spans="1:18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</row>
    <row r="202" spans="1:18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</row>
    <row r="203" spans="1:18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</row>
    <row r="204" spans="1:18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</row>
    <row r="205" spans="1:18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</row>
    <row r="206" spans="1:18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</row>
    <row r="207" spans="1:18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</row>
    <row r="208" spans="1:18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</row>
    <row r="209" spans="1:18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</row>
    <row r="210" spans="1:18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</row>
    <row r="211" spans="1:18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</row>
    <row r="212" spans="1:18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</row>
    <row r="213" spans="1:18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</row>
    <row r="214" spans="1:18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</row>
    <row r="215" spans="1:18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</row>
    <row r="216" spans="1:18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</row>
    <row r="217" spans="1:18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</row>
    <row r="218" spans="1:18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</row>
    <row r="219" spans="1:18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</row>
    <row r="220" spans="1:18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</row>
    <row r="221" spans="1:18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</row>
    <row r="222" spans="1:18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</row>
    <row r="223" spans="1:18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</row>
    <row r="224" spans="1:18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</row>
    <row r="225" spans="1:18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</row>
    <row r="226" spans="1:18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</row>
    <row r="227" spans="1:18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</row>
    <row r="228" spans="1:18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</row>
    <row r="229" spans="1:18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</row>
    <row r="230" spans="1:18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</row>
    <row r="231" spans="1:18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</row>
    <row r="232" spans="1:18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</row>
    <row r="233" spans="1:18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</row>
    <row r="234" spans="1:18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</row>
    <row r="235" spans="1:18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</row>
    <row r="236" spans="1:18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</row>
    <row r="237" spans="1:18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</row>
    <row r="238" spans="1:18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</row>
    <row r="239" spans="1:18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</row>
    <row r="240" spans="1:18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</row>
    <row r="241" spans="1:18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</row>
    <row r="242" spans="1:18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</row>
    <row r="243" spans="1:18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</row>
    <row r="244" spans="1:18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</row>
    <row r="245" spans="1:18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</row>
    <row r="246" spans="1:18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</row>
    <row r="247" spans="1:18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</row>
    <row r="248" spans="1:18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</row>
    <row r="249" spans="1:18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</row>
    <row r="250" spans="1:18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</row>
    <row r="251" spans="1:18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</row>
    <row r="252" spans="1:18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</row>
    <row r="253" spans="1:18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</row>
    <row r="254" spans="1:18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</row>
    <row r="255" spans="1:18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</row>
    <row r="256" spans="1:18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</row>
    <row r="257" spans="1:18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</row>
    <row r="258" spans="1:18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</row>
    <row r="259" spans="1:18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</row>
    <row r="260" spans="1:18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</row>
    <row r="261" spans="1:18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</row>
    <row r="262" spans="1:18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</row>
    <row r="263" spans="1:18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</row>
    <row r="264" spans="1:18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</row>
    <row r="265" spans="1:18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</row>
    <row r="266" spans="1:18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</row>
    <row r="267" spans="1:18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</row>
    <row r="268" spans="1:18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</row>
    <row r="269" spans="1:18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</row>
    <row r="270" spans="1:18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</row>
    <row r="271" spans="1:18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</row>
    <row r="272" spans="1:18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</row>
    <row r="273" spans="1:18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</row>
    <row r="274" spans="1:18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</row>
    <row r="275" spans="1:18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</row>
    <row r="276" spans="1:18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</row>
    <row r="277" spans="1:18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</row>
    <row r="278" spans="1:18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</row>
    <row r="279" spans="1:18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</row>
    <row r="280" spans="1:18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</row>
    <row r="281" spans="1:18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</row>
    <row r="282" spans="1:18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</row>
    <row r="283" spans="1:18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</row>
    <row r="284" spans="1:18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</row>
    <row r="285" spans="1:18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</row>
    <row r="286" spans="1:18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</row>
    <row r="287" spans="1:18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</row>
    <row r="288" spans="1:18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</row>
    <row r="289" spans="1:18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</row>
    <row r="290" spans="1:18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</row>
    <row r="291" spans="1:18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</row>
    <row r="292" spans="1:18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</row>
    <row r="293" spans="1:18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</row>
    <row r="294" spans="1:18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</row>
    <row r="295" spans="1:18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</row>
    <row r="296" spans="1:18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</row>
    <row r="297" spans="1:18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</row>
    <row r="298" spans="1:18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</row>
    <row r="299" spans="1:18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</row>
    <row r="300" spans="1:18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</row>
    <row r="301" spans="1:18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</row>
    <row r="302" spans="1:18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</row>
    <row r="303" spans="1:18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</row>
    <row r="304" spans="1:18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</row>
    <row r="305" spans="1:18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</row>
    <row r="306" spans="1:18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</row>
    <row r="307" spans="1:18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</row>
    <row r="308" spans="1:18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</row>
    <row r="309" spans="1:18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</row>
    <row r="310" spans="1:18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</row>
    <row r="311" spans="1:18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</row>
    <row r="312" spans="1:18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</row>
    <row r="313" spans="1:18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</row>
    <row r="314" spans="1:18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</row>
    <row r="315" spans="1:18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</row>
    <row r="316" spans="1:18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</row>
    <row r="317" spans="1:18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</row>
    <row r="318" spans="1:18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</row>
    <row r="319" spans="1:18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</row>
    <row r="320" spans="1:18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</row>
    <row r="321" spans="1:18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</row>
    <row r="322" spans="1:18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</row>
    <row r="323" spans="1:18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</row>
    <row r="324" spans="1:18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</row>
    <row r="325" spans="1:18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</row>
    <row r="326" spans="1:18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</row>
    <row r="327" spans="1:18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</row>
    <row r="328" spans="1:18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</row>
    <row r="329" spans="1:18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</row>
    <row r="330" spans="1:18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</row>
    <row r="331" spans="1:18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</row>
    <row r="332" spans="1:18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</row>
    <row r="333" spans="1:18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</row>
    <row r="334" spans="1:18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</row>
    <row r="335" spans="1:18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</row>
    <row r="336" spans="1:18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</row>
    <row r="337" spans="1:18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</row>
    <row r="338" spans="1:18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</row>
    <row r="339" spans="1:18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</row>
    <row r="340" spans="1:18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</row>
    <row r="341" spans="1:18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</row>
    <row r="342" spans="1:18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</row>
    <row r="343" spans="1:18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</row>
    <row r="344" spans="1:18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</row>
    <row r="345" spans="1:18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</row>
    <row r="346" spans="1:18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</row>
    <row r="347" spans="1:18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</row>
    <row r="348" spans="1:18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</row>
    <row r="349" spans="1:18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</row>
    <row r="350" spans="1:18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</row>
    <row r="351" spans="1:18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</row>
    <row r="352" spans="1:18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</row>
    <row r="353" spans="1:18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</row>
    <row r="354" spans="1:18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</row>
    <row r="355" spans="1:18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</row>
    <row r="356" spans="1:18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</row>
    <row r="357" spans="1:18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</row>
    <row r="358" spans="1:18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</row>
    <row r="359" spans="1:18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</row>
    <row r="360" spans="1:18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</row>
    <row r="361" spans="1:18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</row>
    <row r="362" spans="1:18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</row>
    <row r="363" spans="1:18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</row>
    <row r="364" spans="1:18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</row>
    <row r="365" spans="1:18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</row>
    <row r="366" spans="1:18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</row>
    <row r="367" spans="1:18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</row>
    <row r="368" spans="1:18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</row>
    <row r="369" spans="1:18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</row>
    <row r="370" spans="1:18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</row>
    <row r="371" spans="1:18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</row>
    <row r="372" spans="1:18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</row>
    <row r="373" spans="1:18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</row>
    <row r="374" spans="1:18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</row>
    <row r="375" spans="1:18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</row>
    <row r="376" spans="1:18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</row>
    <row r="377" spans="1:18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</row>
    <row r="378" spans="1:18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</row>
    <row r="379" spans="1:18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</row>
    <row r="380" spans="1:18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</row>
    <row r="381" spans="1:18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</row>
    <row r="382" spans="1:18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</row>
    <row r="383" spans="1:18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</row>
    <row r="384" spans="1:18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</row>
    <row r="385" spans="1:18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</row>
    <row r="386" spans="1:18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</row>
    <row r="387" spans="1:18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</row>
    <row r="388" spans="1:18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</row>
    <row r="389" spans="1:18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</row>
    <row r="390" spans="1:18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</row>
    <row r="391" spans="1:18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</row>
    <row r="392" spans="1:18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</row>
    <row r="393" spans="1:18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</row>
    <row r="394" spans="1:18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</row>
    <row r="395" spans="1:18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</row>
    <row r="396" spans="1:18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</row>
    <row r="397" spans="1:18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</row>
    <row r="398" spans="1:18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</row>
    <row r="399" spans="1:18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</row>
    <row r="400" spans="1:18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</row>
    <row r="401" spans="1:18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</row>
    <row r="402" spans="1:18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</row>
    <row r="403" spans="1:18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</row>
    <row r="404" spans="1:18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</row>
    <row r="405" spans="1:18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</row>
    <row r="406" spans="1:18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</row>
    <row r="407" spans="1:18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</row>
    <row r="408" spans="1:18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</row>
    <row r="409" spans="1:18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</row>
    <row r="410" spans="1:18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</row>
    <row r="411" spans="1:18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</row>
    <row r="412" spans="1:18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</row>
    <row r="413" spans="1:18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</row>
    <row r="414" spans="1:18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</row>
    <row r="415" spans="1:18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</row>
    <row r="416" spans="1:18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</row>
    <row r="417" spans="1:18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</row>
    <row r="418" spans="1:18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</row>
    <row r="419" spans="1:18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</row>
    <row r="420" spans="1:18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</row>
    <row r="421" spans="1:18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</row>
    <row r="422" spans="1:18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</row>
    <row r="423" spans="1:18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</row>
    <row r="424" spans="1:18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</row>
    <row r="425" spans="1:18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</row>
    <row r="426" spans="1:18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</row>
    <row r="427" spans="1:18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</row>
    <row r="428" spans="1:18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</row>
    <row r="429" spans="1:18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</row>
    <row r="430" spans="1:18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</row>
    <row r="431" spans="1:18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</row>
    <row r="432" spans="1:18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</row>
    <row r="433" spans="1:18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</row>
    <row r="434" spans="1:18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</row>
    <row r="435" spans="1:18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</row>
    <row r="436" spans="1:18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</row>
    <row r="437" spans="1:18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</row>
    <row r="438" spans="1:18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</row>
    <row r="439" spans="1:18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</row>
    <row r="440" spans="1:18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</row>
    <row r="441" spans="1:18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</row>
    <row r="442" spans="1:18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</row>
    <row r="443" spans="1:18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</row>
    <row r="444" spans="1:18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</row>
    <row r="445" spans="1:18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</row>
    <row r="446" spans="1:18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</row>
    <row r="447" spans="1:18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</row>
    <row r="448" spans="1:18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</row>
    <row r="449" spans="1:18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</row>
    <row r="450" spans="1:18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</row>
    <row r="451" spans="1:18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</row>
    <row r="452" spans="1:18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</row>
    <row r="453" spans="1:18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</row>
    <row r="454" spans="1:18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</row>
    <row r="455" spans="1:18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</row>
    <row r="456" spans="1:18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</row>
    <row r="457" spans="1:18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</row>
    <row r="458" spans="1:18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</row>
    <row r="459" spans="1:18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</row>
    <row r="460" spans="1:18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</row>
    <row r="461" spans="1:18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</row>
    <row r="462" spans="1:18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</row>
    <row r="463" spans="1:18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</row>
    <row r="464" spans="1:18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</row>
    <row r="465" spans="1:18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</row>
    <row r="466" spans="1:18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</row>
    <row r="467" spans="1:18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</row>
    <row r="468" spans="1:18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</row>
    <row r="469" spans="1:18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</row>
    <row r="470" spans="1:18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</row>
    <row r="471" spans="1:18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</row>
    <row r="472" spans="1:18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</row>
    <row r="473" spans="1:18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</row>
    <row r="474" spans="1:18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</row>
    <row r="475" spans="1:18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</row>
    <row r="476" spans="1:18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</row>
    <row r="477" spans="1:18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</row>
    <row r="478" spans="1:18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</row>
    <row r="479" spans="1:18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</row>
    <row r="480" spans="1:18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</row>
    <row r="481" spans="1:18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</row>
    <row r="482" spans="1:18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</row>
    <row r="483" spans="1:18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</row>
    <row r="484" spans="1:18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</row>
    <row r="485" spans="1:18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</row>
    <row r="486" spans="1:18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</row>
    <row r="487" spans="1:18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</row>
    <row r="488" spans="1:18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</row>
    <row r="489" spans="1:18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</row>
    <row r="490" spans="1:18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</row>
    <row r="491" spans="1:18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</row>
    <row r="492" spans="1:18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</row>
    <row r="493" spans="1:18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</row>
    <row r="494" spans="1:18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</row>
    <row r="495" spans="1:18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</row>
    <row r="496" spans="1:18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</row>
    <row r="497" spans="1:18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</row>
    <row r="498" spans="1:18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</row>
    <row r="499" spans="1:18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</row>
    <row r="500" spans="1:18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</row>
    <row r="501" spans="1:18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</row>
    <row r="502" spans="1:18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</row>
    <row r="503" spans="1:18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</row>
    <row r="504" spans="1:18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</row>
    <row r="505" spans="1:18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</row>
    <row r="506" spans="1:18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</row>
    <row r="507" spans="1:18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</row>
    <row r="508" spans="1:18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</row>
    <row r="509" spans="1:18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</row>
    <row r="510" spans="1:18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</row>
    <row r="511" spans="1:18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</row>
    <row r="512" spans="1:18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</row>
    <row r="513" spans="1:18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</row>
    <row r="514" spans="1:18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</row>
    <row r="515" spans="1:18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</row>
    <row r="516" spans="1:18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</row>
    <row r="517" spans="1:18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</row>
    <row r="518" spans="1:18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</row>
    <row r="519" spans="1:18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</row>
    <row r="520" spans="1:18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</row>
    <row r="521" spans="1:18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</row>
    <row r="522" spans="1:18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</row>
    <row r="523" spans="1:18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</row>
    <row r="524" spans="1:18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</row>
    <row r="525" spans="1:18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</row>
    <row r="526" spans="1:18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</row>
    <row r="527" spans="1:18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</row>
    <row r="528" spans="1:18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</row>
    <row r="529" spans="1:18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</row>
    <row r="530" spans="1:18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</row>
    <row r="531" spans="1:18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</row>
    <row r="532" spans="1:18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</row>
    <row r="533" spans="1:18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</row>
    <row r="534" spans="1:18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</row>
    <row r="535" spans="1:18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</row>
    <row r="536" spans="1:18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</row>
    <row r="537" spans="1:18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</row>
    <row r="538" spans="1:18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</row>
    <row r="539" spans="1:18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</row>
    <row r="540" spans="1:18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</row>
    <row r="541" spans="1:18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</row>
    <row r="542" spans="1:18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</row>
    <row r="543" spans="1:18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</row>
    <row r="544" spans="1:18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</row>
    <row r="545" spans="1:18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</row>
    <row r="546" spans="1:18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</row>
    <row r="547" spans="1:18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</row>
    <row r="548" spans="1:18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</row>
    <row r="549" spans="1:18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</row>
    <row r="550" spans="1:18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</row>
    <row r="551" spans="1:18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</row>
    <row r="552" spans="1:18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</row>
    <row r="553" spans="1:18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</row>
    <row r="554" spans="1:18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</row>
    <row r="555" spans="1:18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</row>
    <row r="556" spans="1:18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</row>
    <row r="557" spans="1:18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</row>
    <row r="558" spans="1:18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</row>
    <row r="559" spans="1:18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</row>
    <row r="560" spans="1:18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</row>
    <row r="561" spans="1:18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</row>
    <row r="562" spans="1:18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</row>
    <row r="563" spans="1:18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</row>
    <row r="564" spans="1:18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</row>
    <row r="565" spans="1:18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</row>
    <row r="566" spans="1:18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</row>
    <row r="567" spans="1:18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</row>
    <row r="568" spans="1:18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</row>
    <row r="569" spans="1:18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</row>
    <row r="570" spans="1:18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</row>
    <row r="571" spans="1:18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</row>
    <row r="572" spans="1:18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</row>
    <row r="573" spans="1:18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</row>
    <row r="574" spans="1:18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</row>
    <row r="575" spans="1:18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</row>
    <row r="576" spans="1:18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</row>
    <row r="577" spans="1:18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</row>
    <row r="578" spans="1:18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</row>
    <row r="579" spans="1:18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</row>
    <row r="580" spans="1:18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</row>
    <row r="581" spans="1:18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</row>
    <row r="582" spans="1:18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</row>
    <row r="583" spans="1:18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</row>
    <row r="584" spans="1:18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</row>
    <row r="585" spans="1:18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</row>
    <row r="586" spans="1:18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</row>
    <row r="587" spans="1:18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</row>
    <row r="588" spans="1:18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</row>
    <row r="589" spans="1:18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</row>
    <row r="590" spans="1:18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</row>
  </sheetData>
  <sheetProtection algorithmName="SHA-512" hashValue="eyLSE8X9yB285Un9sDeXBY3ieheWxQx4nNfDnjr39HuML7KVQwXp+PR+NIk298l7fUTeRwtatux24G5Aj7tj0w==" saltValue="GOgkz+bcVa3mYOnZt5t9Dw==" spinCount="100000" sheet="1" objects="1" scenarios="1"/>
  <mergeCells count="27">
    <mergeCell ref="R10:AB10"/>
    <mergeCell ref="C4:F4"/>
    <mergeCell ref="C5:D5"/>
    <mergeCell ref="E5:F5"/>
    <mergeCell ref="R5:AB5"/>
    <mergeCell ref="R6:AB6"/>
    <mergeCell ref="R7:AB7"/>
    <mergeCell ref="R8:AB8"/>
    <mergeCell ref="R9:AB9"/>
    <mergeCell ref="R23:AB23"/>
    <mergeCell ref="R11:AB11"/>
    <mergeCell ref="R12:AB12"/>
    <mergeCell ref="R13:AB13"/>
    <mergeCell ref="R14:AB14"/>
    <mergeCell ref="R15:AB15"/>
    <mergeCell ref="R16:AB16"/>
    <mergeCell ref="R18:AB18"/>
    <mergeCell ref="R19:AB19"/>
    <mergeCell ref="R20:AB20"/>
    <mergeCell ref="R21:AB21"/>
    <mergeCell ref="R22:AB22"/>
    <mergeCell ref="R17:AB17"/>
    <mergeCell ref="C53:F53"/>
    <mergeCell ref="C56:F56"/>
    <mergeCell ref="C28:F28"/>
    <mergeCell ref="C29:D29"/>
    <mergeCell ref="E29:F29"/>
  </mergeCells>
  <pageMargins left="0.7" right="0.7" top="0.75" bottom="0.75" header="0.3" footer="0.3"/>
  <pageSetup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590"/>
  <sheetViews>
    <sheetView zoomScale="70" zoomScaleNormal="70" workbookViewId="0">
      <selection activeCell="J18" sqref="J18"/>
    </sheetView>
  </sheetViews>
  <sheetFormatPr baseColWidth="10" defaultRowHeight="15" x14ac:dyDescent="0.25"/>
  <cols>
    <col min="2" max="2" width="28.42578125" bestFit="1" customWidth="1"/>
    <col min="3" max="3" width="7.7109375" customWidth="1"/>
    <col min="4" max="4" width="14" bestFit="1" customWidth="1"/>
    <col min="5" max="5" width="7.140625" customWidth="1"/>
    <col min="6" max="6" width="4.28515625" customWidth="1"/>
    <col min="7" max="8" width="16.140625" bestFit="1" customWidth="1"/>
    <col min="9" max="9" width="16.28515625" customWidth="1"/>
    <col min="10" max="10" width="13" customWidth="1"/>
    <col min="11" max="11" width="16.140625" bestFit="1" customWidth="1"/>
    <col min="12" max="12" width="18" customWidth="1"/>
    <col min="13" max="13" width="12.85546875" customWidth="1"/>
    <col min="14" max="14" width="19.28515625" customWidth="1"/>
    <col min="15" max="15" width="12.140625" bestFit="1" customWidth="1"/>
    <col min="17" max="17" width="28.7109375" bestFit="1" customWidth="1"/>
  </cols>
  <sheetData>
    <row r="1" spans="1:18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</row>
    <row r="2" spans="1:18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</row>
    <row r="3" spans="1:185" ht="15.75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</row>
    <row r="4" spans="1:185" ht="15.75" thickBot="1" x14ac:dyDescent="0.3">
      <c r="A4" s="1"/>
      <c r="B4" s="65"/>
      <c r="C4" s="187" t="s">
        <v>81</v>
      </c>
      <c r="D4" s="188"/>
      <c r="E4" s="188"/>
      <c r="F4" s="197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9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</row>
    <row r="5" spans="1:185" x14ac:dyDescent="0.25">
      <c r="A5" s="1"/>
      <c r="B5" s="111" t="s">
        <v>70</v>
      </c>
      <c r="C5" s="198" t="s">
        <v>80</v>
      </c>
      <c r="D5" s="189"/>
      <c r="E5" s="190" t="s">
        <v>79</v>
      </c>
      <c r="F5" s="190"/>
      <c r="G5" s="112" t="s">
        <v>51</v>
      </c>
      <c r="H5" s="112" t="s">
        <v>52</v>
      </c>
      <c r="I5" s="112" t="s">
        <v>53</v>
      </c>
      <c r="J5" s="112" t="s">
        <v>54</v>
      </c>
      <c r="K5" s="112" t="s">
        <v>50</v>
      </c>
      <c r="L5" s="112" t="s">
        <v>55</v>
      </c>
      <c r="M5" s="112" t="s">
        <v>48</v>
      </c>
      <c r="N5" s="112" t="s">
        <v>49</v>
      </c>
      <c r="O5" s="113" t="s">
        <v>56</v>
      </c>
      <c r="P5" s="1"/>
      <c r="Q5" s="103" t="s">
        <v>70</v>
      </c>
      <c r="R5" s="199" t="s">
        <v>71</v>
      </c>
      <c r="S5" s="199"/>
      <c r="T5" s="199"/>
      <c r="U5" s="199"/>
      <c r="V5" s="199"/>
      <c r="W5" s="199"/>
      <c r="X5" s="199"/>
      <c r="Y5" s="199"/>
      <c r="Z5" s="199"/>
      <c r="AA5" s="199"/>
      <c r="AB5" s="200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</row>
    <row r="6" spans="1:185" x14ac:dyDescent="0.25">
      <c r="A6" s="1"/>
      <c r="B6" s="96" t="s">
        <v>59</v>
      </c>
      <c r="C6" s="158">
        <v>1</v>
      </c>
      <c r="D6" s="159" t="s">
        <v>72</v>
      </c>
      <c r="E6" s="160" t="s">
        <v>63</v>
      </c>
      <c r="F6" s="161"/>
      <c r="G6" s="97">
        <v>1.04</v>
      </c>
      <c r="H6" s="97">
        <v>0.33333333333333337</v>
      </c>
      <c r="I6" s="97">
        <v>18.239999999999998</v>
      </c>
      <c r="J6" s="97">
        <v>3.5200000000000005</v>
      </c>
      <c r="K6" s="97">
        <v>14.720000000000002</v>
      </c>
      <c r="L6" s="98">
        <v>66.040000000000006</v>
      </c>
      <c r="M6" s="97">
        <v>31</v>
      </c>
      <c r="N6" s="145">
        <v>0.75199999999999989</v>
      </c>
      <c r="O6" s="146">
        <v>0.3</v>
      </c>
      <c r="P6" s="1"/>
      <c r="Q6" s="104" t="s">
        <v>59</v>
      </c>
      <c r="R6" s="201" t="s">
        <v>112</v>
      </c>
      <c r="S6" s="202"/>
      <c r="T6" s="202"/>
      <c r="U6" s="202"/>
      <c r="V6" s="202"/>
      <c r="W6" s="202"/>
      <c r="X6" s="202"/>
      <c r="Y6" s="202"/>
      <c r="Z6" s="202"/>
      <c r="AA6" s="202"/>
      <c r="AB6" s="203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</row>
    <row r="7" spans="1:185" x14ac:dyDescent="0.25">
      <c r="A7" s="1"/>
      <c r="B7" s="99" t="s">
        <v>57</v>
      </c>
      <c r="C7" s="144" t="s">
        <v>115</v>
      </c>
      <c r="D7" s="108" t="s">
        <v>73</v>
      </c>
      <c r="E7" s="101">
        <v>100</v>
      </c>
      <c r="F7" s="109" t="s">
        <v>77</v>
      </c>
      <c r="G7" s="97">
        <v>22</v>
      </c>
      <c r="H7" s="97">
        <v>2</v>
      </c>
      <c r="I7" s="97">
        <v>60</v>
      </c>
      <c r="J7" s="97">
        <v>16</v>
      </c>
      <c r="K7" s="97">
        <f>I7-J7</f>
        <v>44</v>
      </c>
      <c r="L7" s="98">
        <f>4*(G7+K7)+9*H7</f>
        <v>282</v>
      </c>
      <c r="M7" s="97">
        <v>100</v>
      </c>
      <c r="N7" s="145">
        <v>6.5346846846846844</v>
      </c>
      <c r="O7" s="146">
        <v>3</v>
      </c>
      <c r="P7" s="1"/>
      <c r="Q7" s="105" t="s">
        <v>57</v>
      </c>
      <c r="R7" s="194" t="s">
        <v>85</v>
      </c>
      <c r="S7" s="195"/>
      <c r="T7" s="195"/>
      <c r="U7" s="195"/>
      <c r="V7" s="195"/>
      <c r="W7" s="195"/>
      <c r="X7" s="195"/>
      <c r="Y7" s="195"/>
      <c r="Z7" s="195"/>
      <c r="AA7" s="195"/>
      <c r="AB7" s="196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</row>
    <row r="8" spans="1:185" x14ac:dyDescent="0.25">
      <c r="A8" s="1" t="s">
        <v>95</v>
      </c>
      <c r="B8" s="99" t="s">
        <v>58</v>
      </c>
      <c r="C8" s="144" t="s">
        <v>115</v>
      </c>
      <c r="D8" s="108" t="s">
        <v>73</v>
      </c>
      <c r="E8" s="101">
        <v>100</v>
      </c>
      <c r="F8" s="109" t="s">
        <v>77</v>
      </c>
      <c r="G8" s="97">
        <v>6</v>
      </c>
      <c r="H8" s="97">
        <v>1.1813333333333333</v>
      </c>
      <c r="I8" s="97">
        <v>70</v>
      </c>
      <c r="J8" s="97">
        <v>0</v>
      </c>
      <c r="K8" s="97">
        <f>I8-J8</f>
        <v>70</v>
      </c>
      <c r="L8" s="98">
        <f>4*(G8+K8)+9*H8</f>
        <v>314.63200000000001</v>
      </c>
      <c r="M8" s="97">
        <v>14</v>
      </c>
      <c r="N8" s="145">
        <v>1.3</v>
      </c>
      <c r="O8" s="146">
        <v>1.355</v>
      </c>
      <c r="P8" s="1"/>
      <c r="Q8" s="99" t="s">
        <v>58</v>
      </c>
      <c r="R8" s="194" t="s">
        <v>111</v>
      </c>
      <c r="S8" s="195"/>
      <c r="T8" s="195"/>
      <c r="U8" s="195"/>
      <c r="V8" s="195"/>
      <c r="W8" s="195"/>
      <c r="X8" s="195"/>
      <c r="Y8" s="195"/>
      <c r="Z8" s="195"/>
      <c r="AA8" s="195"/>
      <c r="AB8" s="196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</row>
    <row r="9" spans="1:185" x14ac:dyDescent="0.25">
      <c r="A9" s="1"/>
      <c r="B9" s="99" t="s">
        <v>110</v>
      </c>
      <c r="C9" s="144" t="s">
        <v>115</v>
      </c>
      <c r="D9" s="108" t="s">
        <v>73</v>
      </c>
      <c r="E9" s="101">
        <v>100</v>
      </c>
      <c r="F9" s="109" t="s">
        <v>77</v>
      </c>
      <c r="G9" s="97">
        <v>11.383333333333333</v>
      </c>
      <c r="H9" s="97">
        <v>3.6333333333333333</v>
      </c>
      <c r="I9" s="97">
        <v>66.649999999999991</v>
      </c>
      <c r="J9" s="97">
        <v>6.7166666666666677</v>
      </c>
      <c r="K9" s="97">
        <v>59.933333333333337</v>
      </c>
      <c r="L9" s="98">
        <v>317.96666666666664</v>
      </c>
      <c r="M9" s="97">
        <v>39.166666666666664</v>
      </c>
      <c r="N9" s="145">
        <v>3.43</v>
      </c>
      <c r="O9" s="146">
        <v>1.8</v>
      </c>
      <c r="P9" s="1"/>
      <c r="Q9" s="105" t="s">
        <v>110</v>
      </c>
      <c r="R9" s="194" t="s">
        <v>109</v>
      </c>
      <c r="S9" s="195"/>
      <c r="T9" s="195"/>
      <c r="U9" s="195"/>
      <c r="V9" s="195"/>
      <c r="W9" s="195"/>
      <c r="X9" s="195"/>
      <c r="Y9" s="195"/>
      <c r="Z9" s="195"/>
      <c r="AA9" s="195"/>
      <c r="AB9" s="196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</row>
    <row r="10" spans="1:185" x14ac:dyDescent="0.25">
      <c r="A10" s="1"/>
      <c r="B10" s="99" t="s">
        <v>64</v>
      </c>
      <c r="C10" s="144" t="s">
        <v>63</v>
      </c>
      <c r="D10" s="114" t="s">
        <v>63</v>
      </c>
      <c r="E10" s="101">
        <v>100</v>
      </c>
      <c r="F10" s="109" t="s">
        <v>77</v>
      </c>
      <c r="G10" s="97">
        <v>6.7</v>
      </c>
      <c r="H10" s="97">
        <v>0.9</v>
      </c>
      <c r="I10" s="97">
        <v>60.9</v>
      </c>
      <c r="J10" s="97">
        <v>2</v>
      </c>
      <c r="K10" s="97">
        <f t="shared" ref="K10:K15" si="0">I10-J10</f>
        <v>58.9</v>
      </c>
      <c r="L10" s="98">
        <f t="shared" ref="L10:L16" si="1">4*(G10+K10)+9*H10</f>
        <v>270.5</v>
      </c>
      <c r="M10" s="97">
        <v>56</v>
      </c>
      <c r="N10" s="145">
        <v>1.6</v>
      </c>
      <c r="O10" s="147">
        <v>0.6</v>
      </c>
      <c r="P10" s="1"/>
      <c r="Q10" s="105" t="s">
        <v>64</v>
      </c>
      <c r="R10" s="194" t="s">
        <v>108</v>
      </c>
      <c r="S10" s="195"/>
      <c r="T10" s="195"/>
      <c r="U10" s="195"/>
      <c r="V10" s="195"/>
      <c r="W10" s="195"/>
      <c r="X10" s="195"/>
      <c r="Y10" s="195"/>
      <c r="Z10" s="195"/>
      <c r="AA10" s="195"/>
      <c r="AB10" s="196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</row>
    <row r="11" spans="1:185" x14ac:dyDescent="0.25">
      <c r="A11" s="1"/>
      <c r="B11" s="99" t="s">
        <v>65</v>
      </c>
      <c r="C11" s="101">
        <v>1</v>
      </c>
      <c r="D11" s="108" t="s">
        <v>74</v>
      </c>
      <c r="E11" s="101">
        <v>30</v>
      </c>
      <c r="F11" s="109" t="s">
        <v>77</v>
      </c>
      <c r="G11" s="97">
        <v>2.1</v>
      </c>
      <c r="H11" s="97">
        <v>0.75</v>
      </c>
      <c r="I11" s="97">
        <v>15</v>
      </c>
      <c r="J11" s="97">
        <v>1.08</v>
      </c>
      <c r="K11" s="97">
        <f t="shared" si="0"/>
        <v>13.92</v>
      </c>
      <c r="L11" s="98">
        <f t="shared" si="1"/>
        <v>70.83</v>
      </c>
      <c r="M11" s="97">
        <v>15</v>
      </c>
      <c r="N11" s="145">
        <v>0.6</v>
      </c>
      <c r="O11" s="146">
        <v>0.15</v>
      </c>
      <c r="P11" s="1"/>
      <c r="Q11" s="105" t="s">
        <v>65</v>
      </c>
      <c r="R11" s="194" t="s">
        <v>93</v>
      </c>
      <c r="S11" s="195"/>
      <c r="T11" s="195"/>
      <c r="U11" s="195"/>
      <c r="V11" s="195"/>
      <c r="W11" s="195"/>
      <c r="X11" s="195"/>
      <c r="Y11" s="195"/>
      <c r="Z11" s="195"/>
      <c r="AA11" s="195"/>
      <c r="AB11" s="196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</row>
    <row r="12" spans="1:185" x14ac:dyDescent="0.25">
      <c r="A12" s="1"/>
      <c r="B12" s="99" t="s">
        <v>60</v>
      </c>
      <c r="C12" s="144" t="s">
        <v>63</v>
      </c>
      <c r="D12" s="114" t="s">
        <v>63</v>
      </c>
      <c r="E12" s="101">
        <v>100</v>
      </c>
      <c r="F12" s="109" t="s">
        <v>77</v>
      </c>
      <c r="G12" s="97">
        <v>1.8</v>
      </c>
      <c r="H12" s="97">
        <v>0.1</v>
      </c>
      <c r="I12" s="97">
        <v>20</v>
      </c>
      <c r="J12" s="97">
        <v>2</v>
      </c>
      <c r="K12" s="97">
        <f t="shared" si="0"/>
        <v>18</v>
      </c>
      <c r="L12" s="98">
        <f t="shared" si="1"/>
        <v>80.100000000000009</v>
      </c>
      <c r="M12" s="97">
        <v>6.4</v>
      </c>
      <c r="N12" s="145">
        <v>0.4</v>
      </c>
      <c r="O12" s="147">
        <v>0.3</v>
      </c>
      <c r="P12" s="1"/>
      <c r="Q12" s="105" t="s">
        <v>60</v>
      </c>
      <c r="R12" s="194" t="s">
        <v>86</v>
      </c>
      <c r="S12" s="195"/>
      <c r="T12" s="195"/>
      <c r="U12" s="195"/>
      <c r="V12" s="195"/>
      <c r="W12" s="195"/>
      <c r="X12" s="195"/>
      <c r="Y12" s="195"/>
      <c r="Z12" s="195"/>
      <c r="AA12" s="195"/>
      <c r="AB12" s="196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</row>
    <row r="13" spans="1:185" x14ac:dyDescent="0.25">
      <c r="A13" s="1"/>
      <c r="B13" s="99" t="s">
        <v>61</v>
      </c>
      <c r="C13" s="101">
        <v>1</v>
      </c>
      <c r="D13" s="108" t="s">
        <v>75</v>
      </c>
      <c r="E13" s="101">
        <v>22</v>
      </c>
      <c r="F13" s="109" t="s">
        <v>77</v>
      </c>
      <c r="G13" s="97">
        <v>4.4000000000000004</v>
      </c>
      <c r="H13" s="97">
        <v>11.209000000000001</v>
      </c>
      <c r="I13" s="97">
        <v>3.52</v>
      </c>
      <c r="J13" s="97">
        <v>2.9755000000000003</v>
      </c>
      <c r="K13" s="97">
        <f t="shared" si="0"/>
        <v>0.54449999999999976</v>
      </c>
      <c r="L13" s="98">
        <f t="shared" si="1"/>
        <v>120.65900000000002</v>
      </c>
      <c r="M13" s="97">
        <v>29.487333333333332</v>
      </c>
      <c r="N13" s="145">
        <v>0.80886666666666673</v>
      </c>
      <c r="O13" s="146">
        <v>0.77293333333333336</v>
      </c>
      <c r="P13" s="1"/>
      <c r="Q13" s="105" t="s">
        <v>61</v>
      </c>
      <c r="R13" s="194" t="s">
        <v>87</v>
      </c>
      <c r="S13" s="195"/>
      <c r="T13" s="195"/>
      <c r="U13" s="195"/>
      <c r="V13" s="195"/>
      <c r="W13" s="195"/>
      <c r="X13" s="195"/>
      <c r="Y13" s="195"/>
      <c r="Z13" s="195"/>
      <c r="AA13" s="195"/>
      <c r="AB13" s="196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</row>
    <row r="14" spans="1:185" x14ac:dyDescent="0.25">
      <c r="A14" s="1"/>
      <c r="B14" s="99" t="s">
        <v>66</v>
      </c>
      <c r="C14" s="101">
        <v>1</v>
      </c>
      <c r="D14" s="108" t="s">
        <v>75</v>
      </c>
      <c r="E14" s="101">
        <v>22</v>
      </c>
      <c r="F14" s="109" t="s">
        <v>77</v>
      </c>
      <c r="G14" s="97">
        <v>0.7</v>
      </c>
      <c r="H14" s="97">
        <v>0.2</v>
      </c>
      <c r="I14" s="97">
        <v>13.7</v>
      </c>
      <c r="J14" s="97">
        <v>2.1</v>
      </c>
      <c r="K14" s="97">
        <f t="shared" si="0"/>
        <v>11.6</v>
      </c>
      <c r="L14" s="98">
        <f t="shared" si="1"/>
        <v>50.999999999999993</v>
      </c>
      <c r="M14" s="97">
        <v>30</v>
      </c>
      <c r="N14" s="145">
        <v>0.6</v>
      </c>
      <c r="O14" s="147">
        <v>0.1</v>
      </c>
      <c r="P14" s="1"/>
      <c r="Q14" s="105" t="s">
        <v>66</v>
      </c>
      <c r="R14" s="194" t="s">
        <v>88</v>
      </c>
      <c r="S14" s="195"/>
      <c r="T14" s="195"/>
      <c r="U14" s="195"/>
      <c r="V14" s="195"/>
      <c r="W14" s="195"/>
      <c r="X14" s="195"/>
      <c r="Y14" s="195"/>
      <c r="Z14" s="195"/>
      <c r="AA14" s="195"/>
      <c r="AB14" s="196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</row>
    <row r="15" spans="1:185" x14ac:dyDescent="0.25">
      <c r="A15" s="1"/>
      <c r="B15" s="99" t="s">
        <v>62</v>
      </c>
      <c r="C15" s="101">
        <v>0.5</v>
      </c>
      <c r="D15" s="108" t="s">
        <v>72</v>
      </c>
      <c r="E15" s="101">
        <v>50</v>
      </c>
      <c r="F15" s="109" t="s">
        <v>77</v>
      </c>
      <c r="G15" s="97">
        <v>1</v>
      </c>
      <c r="H15" s="97">
        <v>9</v>
      </c>
      <c r="I15" s="97">
        <v>3</v>
      </c>
      <c r="J15" s="97">
        <v>2.5</v>
      </c>
      <c r="K15" s="97">
        <f t="shared" si="0"/>
        <v>0.5</v>
      </c>
      <c r="L15" s="98">
        <f t="shared" si="1"/>
        <v>87</v>
      </c>
      <c r="M15" s="97">
        <v>7</v>
      </c>
      <c r="N15" s="145">
        <v>0.3</v>
      </c>
      <c r="O15" s="146">
        <v>0.2</v>
      </c>
      <c r="P15" s="1"/>
      <c r="Q15" s="105" t="s">
        <v>62</v>
      </c>
      <c r="R15" s="194" t="s">
        <v>89</v>
      </c>
      <c r="S15" s="195"/>
      <c r="T15" s="195"/>
      <c r="U15" s="195"/>
      <c r="V15" s="195"/>
      <c r="W15" s="195"/>
      <c r="X15" s="195"/>
      <c r="Y15" s="195"/>
      <c r="Z15" s="195"/>
      <c r="AA15" s="195"/>
      <c r="AB15" s="196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</row>
    <row r="16" spans="1:185" x14ac:dyDescent="0.25">
      <c r="A16" s="1"/>
      <c r="B16" s="99" t="s">
        <v>96</v>
      </c>
      <c r="C16" s="101">
        <v>1</v>
      </c>
      <c r="D16" s="108" t="s">
        <v>97</v>
      </c>
      <c r="E16" s="101">
        <v>5</v>
      </c>
      <c r="F16" s="109" t="s">
        <v>77</v>
      </c>
      <c r="G16" s="97">
        <v>0</v>
      </c>
      <c r="H16" s="97">
        <v>5</v>
      </c>
      <c r="I16" s="97">
        <v>0</v>
      </c>
      <c r="J16" s="97">
        <v>0</v>
      </c>
      <c r="K16" s="97">
        <v>0</v>
      </c>
      <c r="L16" s="98">
        <f t="shared" si="1"/>
        <v>45</v>
      </c>
      <c r="M16" s="97">
        <v>0</v>
      </c>
      <c r="N16" s="145">
        <v>0</v>
      </c>
      <c r="O16" s="146">
        <v>0</v>
      </c>
      <c r="P16" s="1"/>
      <c r="Q16" s="99" t="s">
        <v>96</v>
      </c>
      <c r="R16" s="194" t="s">
        <v>98</v>
      </c>
      <c r="S16" s="195"/>
      <c r="T16" s="195"/>
      <c r="U16" s="195"/>
      <c r="V16" s="195"/>
      <c r="W16" s="195"/>
      <c r="X16" s="195"/>
      <c r="Y16" s="195"/>
      <c r="Z16" s="195"/>
      <c r="AA16" s="195"/>
      <c r="AB16" s="196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</row>
    <row r="17" spans="1:185" x14ac:dyDescent="0.25">
      <c r="A17" s="1"/>
      <c r="B17" s="99" t="s">
        <v>107</v>
      </c>
      <c r="C17" s="144">
        <v>1</v>
      </c>
      <c r="D17" s="108" t="s">
        <v>73</v>
      </c>
      <c r="E17" s="101">
        <v>50</v>
      </c>
      <c r="F17" s="109" t="s">
        <v>77</v>
      </c>
      <c r="G17" s="97">
        <v>1</v>
      </c>
      <c r="H17" s="97">
        <v>0.1</v>
      </c>
      <c r="I17" s="97">
        <v>3.4</v>
      </c>
      <c r="J17" s="97">
        <v>2.8</v>
      </c>
      <c r="K17" s="97">
        <v>0.6</v>
      </c>
      <c r="L17" s="98">
        <v>6.3</v>
      </c>
      <c r="M17" s="97">
        <v>17.7</v>
      </c>
      <c r="N17" s="145">
        <v>0.6</v>
      </c>
      <c r="O17" s="146">
        <v>0.1</v>
      </c>
      <c r="P17" s="1"/>
      <c r="Q17" s="99" t="s">
        <v>107</v>
      </c>
      <c r="R17" s="194" t="s">
        <v>113</v>
      </c>
      <c r="S17" s="195"/>
      <c r="T17" s="195"/>
      <c r="U17" s="195"/>
      <c r="V17" s="195"/>
      <c r="W17" s="195"/>
      <c r="X17" s="195"/>
      <c r="Y17" s="195"/>
      <c r="Z17" s="195"/>
      <c r="AA17" s="195"/>
      <c r="AB17" s="196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</row>
    <row r="18" spans="1:185" x14ac:dyDescent="0.25">
      <c r="A18" s="1"/>
      <c r="B18" s="96" t="s">
        <v>69</v>
      </c>
      <c r="C18" s="102">
        <v>1</v>
      </c>
      <c r="D18" s="108" t="s">
        <v>116</v>
      </c>
      <c r="E18" s="102">
        <v>250</v>
      </c>
      <c r="F18" s="109" t="s">
        <v>78</v>
      </c>
      <c r="G18" s="98">
        <v>1</v>
      </c>
      <c r="H18" s="98">
        <v>0</v>
      </c>
      <c r="I18" s="98">
        <v>23</v>
      </c>
      <c r="J18" s="91">
        <v>0</v>
      </c>
      <c r="K18" s="97">
        <f t="shared" ref="K18:K25" si="2">I18-J18</f>
        <v>23</v>
      </c>
      <c r="L18" s="98">
        <f t="shared" ref="L18:L23" si="3">4*(G18+K18)+9*H18</f>
        <v>96</v>
      </c>
      <c r="M18" s="91">
        <v>0</v>
      </c>
      <c r="N18" s="148">
        <v>0</v>
      </c>
      <c r="O18" s="146">
        <v>0</v>
      </c>
      <c r="P18" s="1"/>
      <c r="Q18" s="96" t="s">
        <v>69</v>
      </c>
      <c r="R18" s="194" t="s">
        <v>91</v>
      </c>
      <c r="S18" s="195"/>
      <c r="T18" s="195"/>
      <c r="U18" s="195"/>
      <c r="V18" s="195"/>
      <c r="W18" s="195"/>
      <c r="X18" s="195"/>
      <c r="Y18" s="195"/>
      <c r="Z18" s="195"/>
      <c r="AA18" s="195"/>
      <c r="AB18" s="196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</row>
    <row r="19" spans="1:185" x14ac:dyDescent="0.25">
      <c r="A19" s="1"/>
      <c r="B19" s="96" t="s">
        <v>68</v>
      </c>
      <c r="C19" s="102">
        <v>1</v>
      </c>
      <c r="D19" s="108" t="s">
        <v>76</v>
      </c>
      <c r="E19" s="102">
        <v>250</v>
      </c>
      <c r="F19" s="109" t="s">
        <v>78</v>
      </c>
      <c r="G19" s="91">
        <v>3.2</v>
      </c>
      <c r="H19" s="91">
        <v>1.8</v>
      </c>
      <c r="I19" s="91">
        <v>5.8</v>
      </c>
      <c r="J19" s="91">
        <v>1.3</v>
      </c>
      <c r="K19" s="97">
        <f t="shared" si="2"/>
        <v>4.5</v>
      </c>
      <c r="L19" s="98">
        <f t="shared" si="3"/>
        <v>47</v>
      </c>
      <c r="M19" s="91">
        <v>0</v>
      </c>
      <c r="N19" s="148">
        <v>0</v>
      </c>
      <c r="O19" s="146">
        <v>0</v>
      </c>
      <c r="P19" s="1"/>
      <c r="Q19" s="96" t="s">
        <v>68</v>
      </c>
      <c r="R19" s="194" t="s">
        <v>90</v>
      </c>
      <c r="S19" s="195"/>
      <c r="T19" s="195"/>
      <c r="U19" s="195"/>
      <c r="V19" s="195"/>
      <c r="W19" s="195"/>
      <c r="X19" s="195"/>
      <c r="Y19" s="195"/>
      <c r="Z19" s="195"/>
      <c r="AA19" s="195"/>
      <c r="AB19" s="196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</row>
    <row r="20" spans="1:185" x14ac:dyDescent="0.25">
      <c r="A20" s="1"/>
      <c r="B20" s="96" t="s">
        <v>67</v>
      </c>
      <c r="C20" s="144" t="s">
        <v>63</v>
      </c>
      <c r="D20" s="114" t="s">
        <v>63</v>
      </c>
      <c r="E20" s="102">
        <v>100</v>
      </c>
      <c r="F20" s="109" t="s">
        <v>77</v>
      </c>
      <c r="G20" s="91">
        <v>3.5</v>
      </c>
      <c r="H20" s="91">
        <v>1.8</v>
      </c>
      <c r="I20" s="91">
        <v>15</v>
      </c>
      <c r="J20" s="91">
        <v>0.2</v>
      </c>
      <c r="K20" s="97">
        <f t="shared" si="2"/>
        <v>14.8</v>
      </c>
      <c r="L20" s="98">
        <f t="shared" si="3"/>
        <v>89.4</v>
      </c>
      <c r="M20" s="91">
        <v>0</v>
      </c>
      <c r="N20" s="148">
        <v>0</v>
      </c>
      <c r="O20" s="146">
        <v>0</v>
      </c>
      <c r="P20" s="1"/>
      <c r="Q20" s="96" t="s">
        <v>67</v>
      </c>
      <c r="R20" s="194" t="s">
        <v>93</v>
      </c>
      <c r="S20" s="195"/>
      <c r="T20" s="195"/>
      <c r="U20" s="195"/>
      <c r="V20" s="195"/>
      <c r="W20" s="195"/>
      <c r="X20" s="195"/>
      <c r="Y20" s="195"/>
      <c r="Z20" s="195"/>
      <c r="AA20" s="195"/>
      <c r="AB20" s="196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</row>
    <row r="21" spans="1:185" x14ac:dyDescent="0.25">
      <c r="A21" s="1"/>
      <c r="B21" s="96" t="s">
        <v>82</v>
      </c>
      <c r="C21" s="102">
        <v>2</v>
      </c>
      <c r="D21" s="108" t="s">
        <v>73</v>
      </c>
      <c r="E21" s="102">
        <v>70</v>
      </c>
      <c r="F21" s="109" t="s">
        <v>77</v>
      </c>
      <c r="G21" s="91">
        <v>32.9</v>
      </c>
      <c r="H21" s="91">
        <v>0.9</v>
      </c>
      <c r="I21" s="91">
        <v>21</v>
      </c>
      <c r="J21" s="91">
        <v>12.3</v>
      </c>
      <c r="K21" s="97">
        <f t="shared" si="2"/>
        <v>8.6999999999999993</v>
      </c>
      <c r="L21" s="98">
        <f t="shared" si="3"/>
        <v>174.49999999999997</v>
      </c>
      <c r="M21" s="91">
        <v>18</v>
      </c>
      <c r="N21" s="148">
        <v>0</v>
      </c>
      <c r="O21" s="146">
        <v>0</v>
      </c>
      <c r="P21" s="1"/>
      <c r="Q21" s="96" t="s">
        <v>82</v>
      </c>
      <c r="R21" s="194" t="s">
        <v>92</v>
      </c>
      <c r="S21" s="195"/>
      <c r="T21" s="195"/>
      <c r="U21" s="195"/>
      <c r="V21" s="195"/>
      <c r="W21" s="195"/>
      <c r="X21" s="195"/>
      <c r="Y21" s="195"/>
      <c r="Z21" s="195"/>
      <c r="AA21" s="195"/>
      <c r="AB21" s="196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</row>
    <row r="22" spans="1:185" x14ac:dyDescent="0.25">
      <c r="A22" s="1"/>
      <c r="B22" s="96" t="s">
        <v>83</v>
      </c>
      <c r="C22" s="144" t="s">
        <v>63</v>
      </c>
      <c r="D22" s="114" t="s">
        <v>63</v>
      </c>
      <c r="E22" s="102">
        <v>100</v>
      </c>
      <c r="F22" s="109" t="s">
        <v>77</v>
      </c>
      <c r="G22" s="91">
        <v>17</v>
      </c>
      <c r="H22" s="91">
        <v>7</v>
      </c>
      <c r="I22" s="91">
        <v>8</v>
      </c>
      <c r="J22" s="91">
        <v>3</v>
      </c>
      <c r="K22" s="97">
        <f t="shared" si="2"/>
        <v>5</v>
      </c>
      <c r="L22" s="98">
        <f t="shared" si="3"/>
        <v>151</v>
      </c>
      <c r="M22" s="91">
        <v>20</v>
      </c>
      <c r="N22" s="148">
        <v>0</v>
      </c>
      <c r="O22" s="146">
        <v>0</v>
      </c>
      <c r="P22" s="1"/>
      <c r="Q22" s="96" t="s">
        <v>83</v>
      </c>
      <c r="R22" s="194" t="s">
        <v>93</v>
      </c>
      <c r="S22" s="195"/>
      <c r="T22" s="195"/>
      <c r="U22" s="195"/>
      <c r="V22" s="195"/>
      <c r="W22" s="195"/>
      <c r="X22" s="195"/>
      <c r="Y22" s="195"/>
      <c r="Z22" s="195"/>
      <c r="AA22" s="195"/>
      <c r="AB22" s="196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</row>
    <row r="23" spans="1:185" ht="15.75" thickBot="1" x14ac:dyDescent="0.3">
      <c r="A23" s="1"/>
      <c r="B23" s="96" t="s">
        <v>84</v>
      </c>
      <c r="C23" s="144" t="s">
        <v>63</v>
      </c>
      <c r="D23" s="114" t="s">
        <v>63</v>
      </c>
      <c r="E23" s="102">
        <v>100</v>
      </c>
      <c r="F23" s="109" t="s">
        <v>77</v>
      </c>
      <c r="G23" s="91">
        <v>13</v>
      </c>
      <c r="H23" s="91">
        <v>7.6</v>
      </c>
      <c r="I23" s="91">
        <v>2.2999999999999998</v>
      </c>
      <c r="J23" s="91">
        <v>1.2</v>
      </c>
      <c r="K23" s="97">
        <f t="shared" si="2"/>
        <v>1.0999999999999999</v>
      </c>
      <c r="L23" s="98">
        <f t="shared" si="3"/>
        <v>124.79999999999998</v>
      </c>
      <c r="M23" s="91">
        <v>200</v>
      </c>
      <c r="N23" s="148">
        <v>1.7</v>
      </c>
      <c r="O23" s="146">
        <v>0.7</v>
      </c>
      <c r="P23" s="1"/>
      <c r="Q23" s="100" t="s">
        <v>84</v>
      </c>
      <c r="R23" s="191" t="s">
        <v>94</v>
      </c>
      <c r="S23" s="192"/>
      <c r="T23" s="192"/>
      <c r="U23" s="192"/>
      <c r="V23" s="192"/>
      <c r="W23" s="192"/>
      <c r="X23" s="192"/>
      <c r="Y23" s="192"/>
      <c r="Z23" s="192"/>
      <c r="AA23" s="192"/>
      <c r="AB23" s="193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</row>
    <row r="24" spans="1:185" x14ac:dyDescent="0.25">
      <c r="A24" s="1"/>
      <c r="B24" s="99" t="s">
        <v>103</v>
      </c>
      <c r="C24" s="144" t="s">
        <v>63</v>
      </c>
      <c r="D24" s="114" t="s">
        <v>63</v>
      </c>
      <c r="E24" s="102">
        <v>100</v>
      </c>
      <c r="F24" s="135" t="s">
        <v>77</v>
      </c>
      <c r="G24" s="138">
        <v>0</v>
      </c>
      <c r="H24" s="138">
        <v>0</v>
      </c>
      <c r="I24" s="138">
        <v>0</v>
      </c>
      <c r="J24" s="138">
        <v>0</v>
      </c>
      <c r="K24" s="139">
        <f t="shared" si="2"/>
        <v>0</v>
      </c>
      <c r="L24" s="138">
        <v>0</v>
      </c>
      <c r="M24" s="140">
        <v>0</v>
      </c>
      <c r="N24" s="149">
        <v>0</v>
      </c>
      <c r="O24" s="150"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</row>
    <row r="25" spans="1:185" ht="15.75" thickBot="1" x14ac:dyDescent="0.3">
      <c r="A25" s="1"/>
      <c r="B25" s="133" t="s">
        <v>104</v>
      </c>
      <c r="C25" s="162" t="s">
        <v>63</v>
      </c>
      <c r="D25" s="157" t="s">
        <v>63</v>
      </c>
      <c r="E25" s="134">
        <v>100</v>
      </c>
      <c r="F25" s="110" t="s">
        <v>77</v>
      </c>
      <c r="G25" s="142">
        <v>0</v>
      </c>
      <c r="H25" s="142">
        <v>0</v>
      </c>
      <c r="I25" s="142">
        <v>0</v>
      </c>
      <c r="J25" s="142">
        <v>0</v>
      </c>
      <c r="K25" s="142">
        <f t="shared" si="2"/>
        <v>0</v>
      </c>
      <c r="L25" s="142">
        <f>4*(G25+K25)+9*H25</f>
        <v>0</v>
      </c>
      <c r="M25" s="142">
        <v>0</v>
      </c>
      <c r="N25" s="151">
        <v>0</v>
      </c>
      <c r="O25" s="152"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</row>
    <row r="26" spans="1:18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</row>
    <row r="27" spans="1:185" ht="15.75" thickBo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</row>
    <row r="28" spans="1:185" ht="15.75" thickBot="1" x14ac:dyDescent="0.3">
      <c r="A28" s="1"/>
      <c r="B28" s="65"/>
      <c r="C28" s="187" t="s">
        <v>81</v>
      </c>
      <c r="D28" s="188"/>
      <c r="E28" s="188"/>
      <c r="F28" s="188"/>
      <c r="G28" s="1"/>
      <c r="H28" s="1"/>
      <c r="I28" s="1"/>
      <c r="J28" s="1"/>
      <c r="K28" s="1"/>
      <c r="L28" s="1"/>
      <c r="M28" s="1"/>
      <c r="N28" s="1"/>
      <c r="O28" s="1"/>
      <c r="P28" s="108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</row>
    <row r="29" spans="1:185" x14ac:dyDescent="0.25">
      <c r="A29" s="1"/>
      <c r="B29" s="111" t="s">
        <v>70</v>
      </c>
      <c r="C29" s="189" t="s">
        <v>80</v>
      </c>
      <c r="D29" s="189"/>
      <c r="E29" s="190" t="s">
        <v>79</v>
      </c>
      <c r="F29" s="190"/>
      <c r="G29" s="112" t="s">
        <v>51</v>
      </c>
      <c r="H29" s="112" t="s">
        <v>52</v>
      </c>
      <c r="I29" s="112" t="s">
        <v>53</v>
      </c>
      <c r="J29" s="112" t="s">
        <v>54</v>
      </c>
      <c r="K29" s="112" t="s">
        <v>50</v>
      </c>
      <c r="L29" s="112" t="s">
        <v>55</v>
      </c>
      <c r="M29" s="112" t="s">
        <v>48</v>
      </c>
      <c r="N29" s="112" t="s">
        <v>49</v>
      </c>
      <c r="O29" s="112" t="s">
        <v>56</v>
      </c>
      <c r="P29" s="153"/>
      <c r="Q29" s="108"/>
      <c r="R29" s="97"/>
      <c r="S29" s="97"/>
      <c r="T29" s="97"/>
      <c r="U29" s="97"/>
      <c r="V29" s="97"/>
      <c r="W29" s="98"/>
      <c r="X29" s="97"/>
      <c r="Y29" s="97"/>
      <c r="Z29" s="91"/>
      <c r="AA29" s="108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</row>
    <row r="30" spans="1:185" x14ac:dyDescent="0.25">
      <c r="A30" s="1"/>
      <c r="B30" s="96" t="s">
        <v>59</v>
      </c>
      <c r="C30" s="129">
        <v>0</v>
      </c>
      <c r="D30" s="108" t="s">
        <v>114</v>
      </c>
      <c r="E30" s="160" t="s">
        <v>63</v>
      </c>
      <c r="F30" s="161"/>
      <c r="G30" s="97">
        <f t="shared" ref="G30:O30" si="4">G6*$C$30</f>
        <v>0</v>
      </c>
      <c r="H30" s="97">
        <f t="shared" si="4"/>
        <v>0</v>
      </c>
      <c r="I30" s="97">
        <f t="shared" si="4"/>
        <v>0</v>
      </c>
      <c r="J30" s="97">
        <f t="shared" si="4"/>
        <v>0</v>
      </c>
      <c r="K30" s="97">
        <f t="shared" si="4"/>
        <v>0</v>
      </c>
      <c r="L30" s="98">
        <f t="shared" si="4"/>
        <v>0</v>
      </c>
      <c r="M30" s="97">
        <f t="shared" si="4"/>
        <v>0</v>
      </c>
      <c r="N30" s="97">
        <f t="shared" si="4"/>
        <v>0</v>
      </c>
      <c r="O30" s="91">
        <f t="shared" si="4"/>
        <v>0</v>
      </c>
      <c r="P30" s="153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</row>
    <row r="31" spans="1:185" x14ac:dyDescent="0.25">
      <c r="A31" s="1"/>
      <c r="B31" s="99" t="s">
        <v>57</v>
      </c>
      <c r="C31" s="115">
        <f>E31/170</f>
        <v>0</v>
      </c>
      <c r="D31" s="108" t="s">
        <v>73</v>
      </c>
      <c r="E31" s="129">
        <v>0</v>
      </c>
      <c r="F31" s="109" t="s">
        <v>77</v>
      </c>
      <c r="G31" s="97">
        <f t="shared" ref="G31:O31" si="5">G7*$E$31/100</f>
        <v>0</v>
      </c>
      <c r="H31" s="97">
        <f t="shared" si="5"/>
        <v>0</v>
      </c>
      <c r="I31" s="97">
        <f t="shared" si="5"/>
        <v>0</v>
      </c>
      <c r="J31" s="97">
        <f t="shared" si="5"/>
        <v>0</v>
      </c>
      <c r="K31" s="97">
        <f t="shared" si="5"/>
        <v>0</v>
      </c>
      <c r="L31" s="97">
        <f t="shared" si="5"/>
        <v>0</v>
      </c>
      <c r="M31" s="97">
        <f t="shared" si="5"/>
        <v>0</v>
      </c>
      <c r="N31" s="97">
        <f t="shared" si="5"/>
        <v>0</v>
      </c>
      <c r="O31" s="97">
        <f t="shared" si="5"/>
        <v>0</v>
      </c>
      <c r="P31" s="153"/>
      <c r="Q31" s="108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</row>
    <row r="32" spans="1:185" x14ac:dyDescent="0.25">
      <c r="A32" s="1"/>
      <c r="B32" s="99" t="s">
        <v>58</v>
      </c>
      <c r="C32" s="115">
        <f>E32/170</f>
        <v>0</v>
      </c>
      <c r="D32" s="108" t="s">
        <v>73</v>
      </c>
      <c r="E32" s="129">
        <v>0</v>
      </c>
      <c r="F32" s="109" t="s">
        <v>77</v>
      </c>
      <c r="G32" s="97">
        <f t="shared" ref="G32:O32" si="6">G8*$E$32/100</f>
        <v>0</v>
      </c>
      <c r="H32" s="97">
        <f t="shared" si="6"/>
        <v>0</v>
      </c>
      <c r="I32" s="97">
        <f t="shared" si="6"/>
        <v>0</v>
      </c>
      <c r="J32" s="97">
        <f t="shared" si="6"/>
        <v>0</v>
      </c>
      <c r="K32" s="97">
        <f t="shared" si="6"/>
        <v>0</v>
      </c>
      <c r="L32" s="98">
        <f t="shared" si="6"/>
        <v>0</v>
      </c>
      <c r="M32" s="97">
        <f t="shared" si="6"/>
        <v>0</v>
      </c>
      <c r="N32" s="97">
        <f t="shared" si="6"/>
        <v>0</v>
      </c>
      <c r="O32" s="91">
        <f t="shared" si="6"/>
        <v>0</v>
      </c>
      <c r="P32" s="153"/>
      <c r="Q32" s="108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</row>
    <row r="33" spans="1:185" x14ac:dyDescent="0.25">
      <c r="A33" s="1"/>
      <c r="B33" s="105" t="s">
        <v>110</v>
      </c>
      <c r="C33" s="115">
        <f>E33/170</f>
        <v>0</v>
      </c>
      <c r="D33" s="108" t="s">
        <v>73</v>
      </c>
      <c r="E33" s="129">
        <v>0</v>
      </c>
      <c r="F33" s="109" t="s">
        <v>77</v>
      </c>
      <c r="G33" s="97">
        <f t="shared" ref="G33:O33" si="7">G9*$E$33/100</f>
        <v>0</v>
      </c>
      <c r="H33" s="97">
        <f t="shared" si="7"/>
        <v>0</v>
      </c>
      <c r="I33" s="97">
        <f t="shared" si="7"/>
        <v>0</v>
      </c>
      <c r="J33" s="97">
        <f t="shared" si="7"/>
        <v>0</v>
      </c>
      <c r="K33" s="97">
        <f t="shared" si="7"/>
        <v>0</v>
      </c>
      <c r="L33" s="98">
        <f t="shared" si="7"/>
        <v>0</v>
      </c>
      <c r="M33" s="97">
        <f t="shared" si="7"/>
        <v>0</v>
      </c>
      <c r="N33" s="97">
        <f t="shared" si="7"/>
        <v>0</v>
      </c>
      <c r="O33" s="91">
        <f t="shared" si="7"/>
        <v>0</v>
      </c>
      <c r="P33" s="153"/>
      <c r="Q33" s="108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</row>
    <row r="34" spans="1:185" x14ac:dyDescent="0.25">
      <c r="A34" s="1"/>
      <c r="B34" s="99" t="s">
        <v>64</v>
      </c>
      <c r="C34" s="144" t="s">
        <v>63</v>
      </c>
      <c r="D34" s="114" t="s">
        <v>63</v>
      </c>
      <c r="E34" s="129">
        <v>0</v>
      </c>
      <c r="F34" s="109" t="s">
        <v>77</v>
      </c>
      <c r="G34" s="97">
        <f t="shared" ref="G34:O34" si="8">G10*$E$34/100</f>
        <v>0</v>
      </c>
      <c r="H34" s="97">
        <f t="shared" si="8"/>
        <v>0</v>
      </c>
      <c r="I34" s="97">
        <f t="shared" si="8"/>
        <v>0</v>
      </c>
      <c r="J34" s="97">
        <f t="shared" si="8"/>
        <v>0</v>
      </c>
      <c r="K34" s="97">
        <f t="shared" si="8"/>
        <v>0</v>
      </c>
      <c r="L34" s="97">
        <f t="shared" si="8"/>
        <v>0</v>
      </c>
      <c r="M34" s="97">
        <f t="shared" si="8"/>
        <v>0</v>
      </c>
      <c r="N34" s="97">
        <f t="shared" si="8"/>
        <v>0</v>
      </c>
      <c r="O34" s="97">
        <f t="shared" si="8"/>
        <v>0</v>
      </c>
      <c r="P34" s="153"/>
      <c r="Q34" s="108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</row>
    <row r="35" spans="1:185" x14ac:dyDescent="0.25">
      <c r="A35" s="1"/>
      <c r="B35" s="99" t="s">
        <v>65</v>
      </c>
      <c r="C35" s="115">
        <f>E35/30</f>
        <v>0</v>
      </c>
      <c r="D35" s="108" t="s">
        <v>74</v>
      </c>
      <c r="E35" s="129">
        <v>0</v>
      </c>
      <c r="F35" s="109" t="s">
        <v>77</v>
      </c>
      <c r="G35" s="97">
        <f t="shared" ref="G35:O35" si="9">G11*$E$35/30</f>
        <v>0</v>
      </c>
      <c r="H35" s="97">
        <f t="shared" si="9"/>
        <v>0</v>
      </c>
      <c r="I35" s="97">
        <f t="shared" si="9"/>
        <v>0</v>
      </c>
      <c r="J35" s="97">
        <f t="shared" si="9"/>
        <v>0</v>
      </c>
      <c r="K35" s="97">
        <f t="shared" si="9"/>
        <v>0</v>
      </c>
      <c r="L35" s="98">
        <f t="shared" si="9"/>
        <v>0</v>
      </c>
      <c r="M35" s="97">
        <f t="shared" si="9"/>
        <v>0</v>
      </c>
      <c r="N35" s="97">
        <f t="shared" si="9"/>
        <v>0</v>
      </c>
      <c r="O35" s="91">
        <f t="shared" si="9"/>
        <v>0</v>
      </c>
      <c r="P35" s="153"/>
      <c r="Q35" s="108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</row>
    <row r="36" spans="1:185" x14ac:dyDescent="0.25">
      <c r="A36" s="1"/>
      <c r="B36" s="99" t="s">
        <v>60</v>
      </c>
      <c r="C36" s="144" t="s">
        <v>63</v>
      </c>
      <c r="D36" s="114" t="s">
        <v>63</v>
      </c>
      <c r="E36" s="129">
        <v>0</v>
      </c>
      <c r="F36" s="109" t="s">
        <v>77</v>
      </c>
      <c r="G36" s="97">
        <f t="shared" ref="G36:O36" si="10">G12*$E$36/100</f>
        <v>0</v>
      </c>
      <c r="H36" s="97">
        <f t="shared" si="10"/>
        <v>0</v>
      </c>
      <c r="I36" s="97">
        <f t="shared" si="10"/>
        <v>0</v>
      </c>
      <c r="J36" s="97">
        <f t="shared" si="10"/>
        <v>0</v>
      </c>
      <c r="K36" s="97">
        <f t="shared" si="10"/>
        <v>0</v>
      </c>
      <c r="L36" s="97">
        <f t="shared" si="10"/>
        <v>0</v>
      </c>
      <c r="M36" s="97">
        <f t="shared" si="10"/>
        <v>0</v>
      </c>
      <c r="N36" s="97">
        <f t="shared" si="10"/>
        <v>0</v>
      </c>
      <c r="O36" s="97">
        <f t="shared" si="10"/>
        <v>0</v>
      </c>
      <c r="P36" s="153"/>
      <c r="Q36" s="108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</row>
    <row r="37" spans="1:185" x14ac:dyDescent="0.25">
      <c r="A37" s="1"/>
      <c r="B37" s="99" t="s">
        <v>61</v>
      </c>
      <c r="C37" s="115">
        <f>E37/22</f>
        <v>0</v>
      </c>
      <c r="D37" s="108" t="s">
        <v>75</v>
      </c>
      <c r="E37" s="129">
        <v>0</v>
      </c>
      <c r="F37" s="109" t="s">
        <v>77</v>
      </c>
      <c r="G37" s="97">
        <f t="shared" ref="G37:O37" si="11">G13*$E$37/22</f>
        <v>0</v>
      </c>
      <c r="H37" s="97">
        <f t="shared" si="11"/>
        <v>0</v>
      </c>
      <c r="I37" s="97">
        <f t="shared" si="11"/>
        <v>0</v>
      </c>
      <c r="J37" s="97">
        <f t="shared" si="11"/>
        <v>0</v>
      </c>
      <c r="K37" s="97">
        <f t="shared" si="11"/>
        <v>0</v>
      </c>
      <c r="L37" s="98">
        <f t="shared" si="11"/>
        <v>0</v>
      </c>
      <c r="M37" s="97">
        <f t="shared" si="11"/>
        <v>0</v>
      </c>
      <c r="N37" s="97">
        <f t="shared" si="11"/>
        <v>0</v>
      </c>
      <c r="O37" s="91">
        <f t="shared" si="11"/>
        <v>0</v>
      </c>
      <c r="P37" s="153"/>
      <c r="Q37" s="108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</row>
    <row r="38" spans="1:185" x14ac:dyDescent="0.25">
      <c r="A38" s="1"/>
      <c r="B38" s="99" t="s">
        <v>66</v>
      </c>
      <c r="C38" s="115">
        <f>E38/22</f>
        <v>0</v>
      </c>
      <c r="D38" s="108" t="s">
        <v>75</v>
      </c>
      <c r="E38" s="129">
        <v>0</v>
      </c>
      <c r="F38" s="109" t="s">
        <v>77</v>
      </c>
      <c r="G38" s="97">
        <f t="shared" ref="G38:O38" si="12">G14*$E$38/22</f>
        <v>0</v>
      </c>
      <c r="H38" s="97">
        <f t="shared" si="12"/>
        <v>0</v>
      </c>
      <c r="I38" s="97">
        <f t="shared" si="12"/>
        <v>0</v>
      </c>
      <c r="J38" s="97">
        <f t="shared" si="12"/>
        <v>0</v>
      </c>
      <c r="K38" s="97">
        <f t="shared" si="12"/>
        <v>0</v>
      </c>
      <c r="L38" s="98">
        <f t="shared" si="12"/>
        <v>0</v>
      </c>
      <c r="M38" s="97">
        <f t="shared" si="12"/>
        <v>0</v>
      </c>
      <c r="N38" s="97">
        <f t="shared" si="12"/>
        <v>0</v>
      </c>
      <c r="O38" s="97">
        <f t="shared" si="12"/>
        <v>0</v>
      </c>
      <c r="P38" s="153"/>
      <c r="Q38" s="108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</row>
    <row r="39" spans="1:185" x14ac:dyDescent="0.25">
      <c r="A39" s="1"/>
      <c r="B39" s="99" t="s">
        <v>62</v>
      </c>
      <c r="C39" s="115">
        <f>E39/100</f>
        <v>0</v>
      </c>
      <c r="D39" s="108" t="s">
        <v>72</v>
      </c>
      <c r="E39" s="129">
        <v>0</v>
      </c>
      <c r="F39" s="109" t="s">
        <v>77</v>
      </c>
      <c r="G39" s="97">
        <f>G15*$E$39/50</f>
        <v>0</v>
      </c>
      <c r="H39" s="97">
        <f t="shared" ref="H39:O39" si="13">H15*$E$39/50</f>
        <v>0</v>
      </c>
      <c r="I39" s="97">
        <f t="shared" si="13"/>
        <v>0</v>
      </c>
      <c r="J39" s="97">
        <f t="shared" si="13"/>
        <v>0</v>
      </c>
      <c r="K39" s="97">
        <f t="shared" si="13"/>
        <v>0</v>
      </c>
      <c r="L39" s="98">
        <f t="shared" si="13"/>
        <v>0</v>
      </c>
      <c r="M39" s="97">
        <f t="shared" si="13"/>
        <v>0</v>
      </c>
      <c r="N39" s="97">
        <f t="shared" si="13"/>
        <v>0</v>
      </c>
      <c r="O39" s="91">
        <f t="shared" si="13"/>
        <v>0</v>
      </c>
      <c r="P39" s="153"/>
      <c r="Q39" s="108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</row>
    <row r="40" spans="1:185" x14ac:dyDescent="0.25">
      <c r="A40" s="1"/>
      <c r="B40" s="99" t="s">
        <v>96</v>
      </c>
      <c r="C40" s="115">
        <v>0</v>
      </c>
      <c r="D40" s="108" t="s">
        <v>97</v>
      </c>
      <c r="E40" s="129">
        <v>0</v>
      </c>
      <c r="F40" s="109" t="s">
        <v>77</v>
      </c>
      <c r="G40" s="97">
        <f t="shared" ref="G40:O40" si="14">G16*$E$40/5</f>
        <v>0</v>
      </c>
      <c r="H40" s="97">
        <f t="shared" si="14"/>
        <v>0</v>
      </c>
      <c r="I40" s="97">
        <f t="shared" si="14"/>
        <v>0</v>
      </c>
      <c r="J40" s="97">
        <f t="shared" si="14"/>
        <v>0</v>
      </c>
      <c r="K40" s="97">
        <f t="shared" si="14"/>
        <v>0</v>
      </c>
      <c r="L40" s="98">
        <f t="shared" si="14"/>
        <v>0</v>
      </c>
      <c r="M40" s="97">
        <f t="shared" si="14"/>
        <v>0</v>
      </c>
      <c r="N40" s="97">
        <f t="shared" si="14"/>
        <v>0</v>
      </c>
      <c r="O40" s="91">
        <f t="shared" si="14"/>
        <v>0</v>
      </c>
      <c r="P40" s="153"/>
      <c r="Q40" s="108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</row>
    <row r="41" spans="1:185" x14ac:dyDescent="0.25">
      <c r="A41" s="1"/>
      <c r="B41" s="99" t="s">
        <v>107</v>
      </c>
      <c r="C41" s="115">
        <f>E41/50</f>
        <v>0</v>
      </c>
      <c r="D41" s="108" t="s">
        <v>73</v>
      </c>
      <c r="E41" s="129">
        <v>0</v>
      </c>
      <c r="F41" s="109" t="s">
        <v>77</v>
      </c>
      <c r="G41" s="97">
        <f t="shared" ref="G41:O41" si="15">$E$41*G17/50</f>
        <v>0</v>
      </c>
      <c r="H41" s="97">
        <f t="shared" si="15"/>
        <v>0</v>
      </c>
      <c r="I41" s="97">
        <f t="shared" si="15"/>
        <v>0</v>
      </c>
      <c r="J41" s="97">
        <f t="shared" si="15"/>
        <v>0</v>
      </c>
      <c r="K41" s="97">
        <f t="shared" si="15"/>
        <v>0</v>
      </c>
      <c r="L41" s="97">
        <f t="shared" si="15"/>
        <v>0</v>
      </c>
      <c r="M41" s="97">
        <f t="shared" si="15"/>
        <v>0</v>
      </c>
      <c r="N41" s="97">
        <f t="shared" si="15"/>
        <v>0</v>
      </c>
      <c r="O41" s="97">
        <f t="shared" si="15"/>
        <v>0</v>
      </c>
      <c r="P41" s="153"/>
      <c r="Q41" s="108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</row>
    <row r="42" spans="1:185" x14ac:dyDescent="0.25">
      <c r="A42" s="1"/>
      <c r="B42" s="96" t="s">
        <v>69</v>
      </c>
      <c r="C42" s="115">
        <f>E42/250</f>
        <v>0</v>
      </c>
      <c r="D42" s="108" t="s">
        <v>76</v>
      </c>
      <c r="E42" s="130">
        <v>0</v>
      </c>
      <c r="F42" s="109" t="s">
        <v>78</v>
      </c>
      <c r="G42" s="97">
        <f t="shared" ref="G42:O42" si="16">G18*$E$42/250</f>
        <v>0</v>
      </c>
      <c r="H42" s="98">
        <f t="shared" si="16"/>
        <v>0</v>
      </c>
      <c r="I42" s="98">
        <f t="shared" si="16"/>
        <v>0</v>
      </c>
      <c r="J42" s="91">
        <f t="shared" si="16"/>
        <v>0</v>
      </c>
      <c r="K42" s="97">
        <f t="shared" si="16"/>
        <v>0</v>
      </c>
      <c r="L42" s="98">
        <f t="shared" si="16"/>
        <v>0</v>
      </c>
      <c r="M42" s="91">
        <f t="shared" si="16"/>
        <v>0</v>
      </c>
      <c r="N42" s="91">
        <f t="shared" si="16"/>
        <v>0</v>
      </c>
      <c r="O42" s="91">
        <f t="shared" si="16"/>
        <v>0</v>
      </c>
      <c r="P42" s="153"/>
      <c r="Q42" s="108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</row>
    <row r="43" spans="1:185" x14ac:dyDescent="0.25">
      <c r="A43" s="1"/>
      <c r="B43" s="96" t="s">
        <v>68</v>
      </c>
      <c r="C43" s="115">
        <f>E43/250</f>
        <v>0</v>
      </c>
      <c r="D43" s="108" t="s">
        <v>76</v>
      </c>
      <c r="E43" s="130">
        <v>0</v>
      </c>
      <c r="F43" s="109" t="s">
        <v>78</v>
      </c>
      <c r="G43" s="97">
        <f t="shared" ref="G43:O43" si="17">G19*$E$43/250</f>
        <v>0</v>
      </c>
      <c r="H43" s="91">
        <f t="shared" si="17"/>
        <v>0</v>
      </c>
      <c r="I43" s="91">
        <f t="shared" si="17"/>
        <v>0</v>
      </c>
      <c r="J43" s="91">
        <f t="shared" si="17"/>
        <v>0</v>
      </c>
      <c r="K43" s="97">
        <f t="shared" si="17"/>
        <v>0</v>
      </c>
      <c r="L43" s="98">
        <f t="shared" si="17"/>
        <v>0</v>
      </c>
      <c r="M43" s="91">
        <f t="shared" si="17"/>
        <v>0</v>
      </c>
      <c r="N43" s="91">
        <f t="shared" si="17"/>
        <v>0</v>
      </c>
      <c r="O43" s="91">
        <f t="shared" si="17"/>
        <v>0</v>
      </c>
      <c r="P43" s="153"/>
      <c r="Q43" s="108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</row>
    <row r="44" spans="1:185" x14ac:dyDescent="0.25">
      <c r="A44" s="1"/>
      <c r="B44" s="96" t="s">
        <v>67</v>
      </c>
      <c r="C44" s="144" t="s">
        <v>63</v>
      </c>
      <c r="D44" s="114" t="s">
        <v>63</v>
      </c>
      <c r="E44" s="130">
        <v>0</v>
      </c>
      <c r="F44" s="109" t="s">
        <v>77</v>
      </c>
      <c r="G44" s="97">
        <f t="shared" ref="G44:O44" si="18">G20*$E$44/100</f>
        <v>0</v>
      </c>
      <c r="H44" s="91">
        <f t="shared" si="18"/>
        <v>0</v>
      </c>
      <c r="I44" s="91">
        <f t="shared" si="18"/>
        <v>0</v>
      </c>
      <c r="J44" s="91">
        <f t="shared" si="18"/>
        <v>0</v>
      </c>
      <c r="K44" s="97">
        <f t="shared" si="18"/>
        <v>0</v>
      </c>
      <c r="L44" s="98">
        <f t="shared" si="18"/>
        <v>0</v>
      </c>
      <c r="M44" s="91">
        <f t="shared" si="18"/>
        <v>0</v>
      </c>
      <c r="N44" s="91">
        <f t="shared" si="18"/>
        <v>0</v>
      </c>
      <c r="O44" s="91">
        <f t="shared" si="18"/>
        <v>0</v>
      </c>
      <c r="P44" s="153"/>
      <c r="Q44" s="108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</row>
    <row r="45" spans="1:185" x14ac:dyDescent="0.25">
      <c r="A45" s="1"/>
      <c r="B45" s="96" t="s">
        <v>82</v>
      </c>
      <c r="C45" s="115">
        <f>E45/40</f>
        <v>0</v>
      </c>
      <c r="D45" s="108" t="s">
        <v>73</v>
      </c>
      <c r="E45" s="143">
        <v>0</v>
      </c>
      <c r="F45" s="109" t="s">
        <v>77</v>
      </c>
      <c r="G45" s="97">
        <f t="shared" ref="G45:O45" si="19">G21*$E$45/70</f>
        <v>0</v>
      </c>
      <c r="H45" s="91">
        <f t="shared" si="19"/>
        <v>0</v>
      </c>
      <c r="I45" s="91">
        <f t="shared" si="19"/>
        <v>0</v>
      </c>
      <c r="J45" s="91">
        <f t="shared" si="19"/>
        <v>0</v>
      </c>
      <c r="K45" s="97">
        <f t="shared" si="19"/>
        <v>0</v>
      </c>
      <c r="L45" s="98">
        <f t="shared" si="19"/>
        <v>0</v>
      </c>
      <c r="M45" s="91">
        <f t="shared" si="19"/>
        <v>0</v>
      </c>
      <c r="N45" s="91">
        <f t="shared" si="19"/>
        <v>0</v>
      </c>
      <c r="O45" s="91">
        <f t="shared" si="19"/>
        <v>0</v>
      </c>
      <c r="P45" s="153"/>
      <c r="Q45" s="108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</row>
    <row r="46" spans="1:185" x14ac:dyDescent="0.25">
      <c r="A46" s="1"/>
      <c r="B46" s="96" t="s">
        <v>83</v>
      </c>
      <c r="C46" s="144" t="s">
        <v>63</v>
      </c>
      <c r="D46" s="114" t="s">
        <v>63</v>
      </c>
      <c r="E46" s="130">
        <v>0</v>
      </c>
      <c r="F46" s="154" t="s">
        <v>77</v>
      </c>
      <c r="G46" s="97">
        <f t="shared" ref="G46:O46" si="20">G22*$E$46/100</f>
        <v>0</v>
      </c>
      <c r="H46" s="97">
        <f t="shared" si="20"/>
        <v>0</v>
      </c>
      <c r="I46" s="97">
        <f t="shared" si="20"/>
        <v>0</v>
      </c>
      <c r="J46" s="97">
        <f t="shared" si="20"/>
        <v>0</v>
      </c>
      <c r="K46" s="97">
        <f t="shared" si="20"/>
        <v>0</v>
      </c>
      <c r="L46" s="97">
        <f t="shared" si="20"/>
        <v>0</v>
      </c>
      <c r="M46" s="97">
        <f t="shared" si="20"/>
        <v>0</v>
      </c>
      <c r="N46" s="97">
        <f t="shared" si="20"/>
        <v>0</v>
      </c>
      <c r="O46" s="97">
        <f t="shared" si="20"/>
        <v>0</v>
      </c>
      <c r="P46" s="153"/>
      <c r="Q46" s="108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</row>
    <row r="47" spans="1:185" x14ac:dyDescent="0.25">
      <c r="A47" s="1"/>
      <c r="B47" s="96" t="s">
        <v>84</v>
      </c>
      <c r="C47" s="144" t="s">
        <v>63</v>
      </c>
      <c r="D47" s="114" t="s">
        <v>63</v>
      </c>
      <c r="E47" s="130">
        <v>0</v>
      </c>
      <c r="F47" s="154" t="s">
        <v>77</v>
      </c>
      <c r="G47" s="97">
        <f t="shared" ref="G47:O47" si="21">G23*$E$47/100</f>
        <v>0</v>
      </c>
      <c r="H47" s="97">
        <f t="shared" si="21"/>
        <v>0</v>
      </c>
      <c r="I47" s="97">
        <f t="shared" si="21"/>
        <v>0</v>
      </c>
      <c r="J47" s="97">
        <f t="shared" si="21"/>
        <v>0</v>
      </c>
      <c r="K47" s="97">
        <f t="shared" si="21"/>
        <v>0</v>
      </c>
      <c r="L47" s="97">
        <f t="shared" si="21"/>
        <v>0</v>
      </c>
      <c r="M47" s="97">
        <f t="shared" si="21"/>
        <v>0</v>
      </c>
      <c r="N47" s="97">
        <f t="shared" si="21"/>
        <v>0</v>
      </c>
      <c r="O47" s="97">
        <f t="shared" si="21"/>
        <v>0</v>
      </c>
      <c r="P47" s="153"/>
      <c r="Q47" s="108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</row>
    <row r="48" spans="1:185" x14ac:dyDescent="0.25">
      <c r="A48" s="1"/>
      <c r="B48" s="96" t="s">
        <v>103</v>
      </c>
      <c r="C48" s="144" t="s">
        <v>63</v>
      </c>
      <c r="D48" s="114" t="s">
        <v>63</v>
      </c>
      <c r="E48" s="130">
        <v>0</v>
      </c>
      <c r="F48" s="155" t="s">
        <v>77</v>
      </c>
      <c r="G48" s="136">
        <f t="shared" ref="G48:O48" si="22">G24*$E$48/100</f>
        <v>0</v>
      </c>
      <c r="H48" s="97">
        <f t="shared" si="22"/>
        <v>0</v>
      </c>
      <c r="I48" s="97">
        <f t="shared" si="22"/>
        <v>0</v>
      </c>
      <c r="J48" s="97">
        <f t="shared" si="22"/>
        <v>0</v>
      </c>
      <c r="K48" s="97">
        <f t="shared" si="22"/>
        <v>0</v>
      </c>
      <c r="L48" s="97">
        <f t="shared" si="22"/>
        <v>0</v>
      </c>
      <c r="M48" s="97">
        <f t="shared" si="22"/>
        <v>0</v>
      </c>
      <c r="N48" s="97">
        <f t="shared" si="22"/>
        <v>0</v>
      </c>
      <c r="O48" s="97">
        <f t="shared" si="22"/>
        <v>0</v>
      </c>
      <c r="P48" s="153"/>
      <c r="Q48" s="108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</row>
    <row r="49" spans="1:185" ht="15.75" thickBot="1" x14ac:dyDescent="0.3">
      <c r="A49" s="1"/>
      <c r="B49" s="133" t="s">
        <v>104</v>
      </c>
      <c r="C49" s="144" t="s">
        <v>63</v>
      </c>
      <c r="D49" s="114" t="s">
        <v>63</v>
      </c>
      <c r="E49" s="141">
        <v>0</v>
      </c>
      <c r="F49" s="156" t="s">
        <v>77</v>
      </c>
      <c r="G49" s="137">
        <f t="shared" ref="G49:O49" si="23">G25*$E$49/100</f>
        <v>0</v>
      </c>
      <c r="H49" s="97">
        <f t="shared" si="23"/>
        <v>0</v>
      </c>
      <c r="I49" s="97">
        <f t="shared" si="23"/>
        <v>0</v>
      </c>
      <c r="J49" s="97">
        <f t="shared" si="23"/>
        <v>0</v>
      </c>
      <c r="K49" s="97">
        <f t="shared" si="23"/>
        <v>0</v>
      </c>
      <c r="L49" s="97">
        <f t="shared" si="23"/>
        <v>0</v>
      </c>
      <c r="M49" s="97">
        <f t="shared" si="23"/>
        <v>0</v>
      </c>
      <c r="N49" s="97">
        <f t="shared" si="23"/>
        <v>0</v>
      </c>
      <c r="O49" s="97">
        <f t="shared" si="23"/>
        <v>0</v>
      </c>
      <c r="P49" s="153"/>
      <c r="Q49" s="108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</row>
    <row r="50" spans="1:185" x14ac:dyDescent="0.25">
      <c r="A50" s="10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08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</row>
    <row r="51" spans="1:185" ht="15.75" thickBo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</row>
    <row r="52" spans="1:185" ht="15.75" thickBot="1" x14ac:dyDescent="0.3">
      <c r="A52" s="1"/>
      <c r="B52" s="1"/>
      <c r="C52" s="1"/>
      <c r="D52" s="1"/>
      <c r="E52" s="1"/>
      <c r="F52" s="1"/>
      <c r="G52" s="116" t="s">
        <v>51</v>
      </c>
      <c r="H52" s="118" t="s">
        <v>52</v>
      </c>
      <c r="I52" s="118" t="s">
        <v>53</v>
      </c>
      <c r="J52" s="118" t="s">
        <v>54</v>
      </c>
      <c r="K52" s="118" t="s">
        <v>50</v>
      </c>
      <c r="L52" s="118" t="s">
        <v>55</v>
      </c>
      <c r="M52" s="118" t="s">
        <v>48</v>
      </c>
      <c r="N52" s="118" t="s">
        <v>49</v>
      </c>
      <c r="O52" s="119" t="s">
        <v>56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</row>
    <row r="53" spans="1:185" ht="15.75" thickBot="1" x14ac:dyDescent="0.3">
      <c r="A53" s="1"/>
      <c r="B53" s="1"/>
      <c r="C53" s="183" t="s">
        <v>100</v>
      </c>
      <c r="D53" s="184"/>
      <c r="E53" s="184"/>
      <c r="F53" s="184"/>
      <c r="G53" s="120">
        <f t="shared" ref="G53:O53" si="24">SUM(G30:G49)</f>
        <v>0</v>
      </c>
      <c r="H53" s="120">
        <f t="shared" si="24"/>
        <v>0</v>
      </c>
      <c r="I53" s="121">
        <f t="shared" si="24"/>
        <v>0</v>
      </c>
      <c r="J53" s="121">
        <f t="shared" si="24"/>
        <v>0</v>
      </c>
      <c r="K53" s="121">
        <f t="shared" si="24"/>
        <v>0</v>
      </c>
      <c r="L53" s="121">
        <f t="shared" si="24"/>
        <v>0</v>
      </c>
      <c r="M53" s="121">
        <f t="shared" si="24"/>
        <v>0</v>
      </c>
      <c r="N53" s="121">
        <f t="shared" si="24"/>
        <v>0</v>
      </c>
      <c r="O53" s="122">
        <f t="shared" si="24"/>
        <v>0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</row>
    <row r="54" spans="1:185" x14ac:dyDescent="0.25">
      <c r="A54" s="1"/>
      <c r="B54" s="1"/>
      <c r="C54" s="125"/>
      <c r="D54" s="125"/>
      <c r="E54" s="125"/>
      <c r="F54" s="125"/>
      <c r="G54" s="117" t="str">
        <f>IF(G53&lt;G56*0.9,"(Bajo el ideal)",IF(AND(G53&lt;G56*0.95,G53&gt;G56*0.9),"(Aceptable)",IF(AND(G53&lt;=G56*1.05,G53&gt;=G56*0.95),"(Cantidad Ideal)",IF(AND(G53&gt;G56*1.05,G53&lt;G56*1.1),"(Aceptable)","(Muy superior)"))))</f>
        <v>(Cantidad Ideal)</v>
      </c>
      <c r="H54" s="117" t="str">
        <f>IF(H53&lt;H56*0.9,"(Bajo el ideal)",IF(AND(H53&lt;H56*0.95,H53&gt;H56*0.9),"(Aceptable)",IF(AND(H53&lt;=H56*1.05,H53&gt;=H56*0.95),"(Cantidad Ideal)",IF(AND(H53&gt;H56*1.05,H53&lt;H56*1.1),"(Aceptable)","(Muy superior)"))))</f>
        <v>(Cantidad Ideal)</v>
      </c>
      <c r="I54" s="117"/>
      <c r="J54" s="117"/>
      <c r="K54" s="117" t="str">
        <f>IF(K53&lt;K56*0.9,"(Bajo el ideal)",IF(AND(K53&lt;K56*0.95,K53&gt;K56*0.9),"(Aceptable)",IF(AND(K53&lt;=K56*1.05,K53&gt;=K56*0.95),"(Cantidad Ideal)",IF(AND(K53&gt;K56*1.05,K53&lt;K56*1.1),"(Aceptable)","(Muy superior)"))))</f>
        <v>(Cantidad Ideal)</v>
      </c>
      <c r="L54" s="117" t="str">
        <f>IF(L53&lt;L56*0.9,"(Bajo el ideal)",IF(AND(L53&lt;L56*0.95,L53&gt;L56*0.9),"(Aceptable)",IF(AND(L53&lt;=L56*1.05,L53&gt;=L56*0.95),"(Cantidad Ideal)",IF(AND(L53&gt;L56*1.05,L53&lt;L56*1.1),"(Aceptable)","(Muy superior)"))))</f>
        <v>(Cantidad Ideal)</v>
      </c>
      <c r="M54" s="117"/>
      <c r="N54" s="117"/>
      <c r="O54" s="117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</row>
    <row r="55" spans="1:185" ht="15.75" thickBot="1" x14ac:dyDescent="0.3">
      <c r="A55" s="1"/>
      <c r="B55" s="1"/>
      <c r="C55" s="125"/>
      <c r="D55" s="125"/>
      <c r="E55" s="125"/>
      <c r="F55" s="125"/>
      <c r="G55" s="117"/>
      <c r="H55" s="117"/>
      <c r="I55" s="117"/>
      <c r="J55" s="117"/>
      <c r="K55" s="117"/>
      <c r="L55" s="117"/>
      <c r="M55" s="117"/>
      <c r="N55" s="117"/>
      <c r="O55" s="117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</row>
    <row r="56" spans="1:185" ht="15.75" thickBot="1" x14ac:dyDescent="0.3">
      <c r="A56" s="1"/>
      <c r="B56" s="1"/>
      <c r="C56" s="185" t="s">
        <v>101</v>
      </c>
      <c r="D56" s="185"/>
      <c r="E56" s="185"/>
      <c r="F56" s="186"/>
      <c r="G56" s="131">
        <v>0</v>
      </c>
      <c r="H56" s="131">
        <v>0</v>
      </c>
      <c r="I56" s="126" t="s">
        <v>63</v>
      </c>
      <c r="J56" s="127" t="s">
        <v>63</v>
      </c>
      <c r="K56" s="131">
        <v>0</v>
      </c>
      <c r="L56" s="131">
        <v>0</v>
      </c>
      <c r="M56" s="123">
        <v>1000</v>
      </c>
      <c r="N56" s="124" t="s">
        <v>99</v>
      </c>
      <c r="O56" s="124">
        <v>11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</row>
    <row r="57" spans="1:18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 t="s">
        <v>102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</row>
    <row r="58" spans="1:18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</row>
    <row r="59" spans="1:18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</row>
    <row r="60" spans="1:18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</row>
    <row r="61" spans="1:18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</row>
    <row r="62" spans="1:18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</row>
    <row r="63" spans="1:18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</row>
    <row r="64" spans="1:18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</row>
    <row r="65" spans="1:18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</row>
    <row r="66" spans="1:18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</row>
    <row r="67" spans="1:18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</row>
    <row r="68" spans="1:18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</row>
    <row r="69" spans="1:18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</row>
    <row r="70" spans="1:18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</row>
    <row r="71" spans="1:18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</row>
    <row r="72" spans="1:18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</row>
    <row r="73" spans="1:18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</row>
    <row r="74" spans="1:18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</row>
    <row r="75" spans="1:18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</row>
    <row r="76" spans="1:18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</row>
    <row r="77" spans="1:18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</row>
    <row r="78" spans="1:18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</row>
    <row r="79" spans="1:18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</row>
    <row r="80" spans="1:18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</row>
    <row r="81" spans="1:18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</row>
    <row r="82" spans="1:18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</row>
    <row r="83" spans="1:18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</row>
    <row r="84" spans="1:18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</row>
    <row r="85" spans="1:18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</row>
    <row r="86" spans="1:18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</row>
    <row r="87" spans="1:18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</row>
    <row r="88" spans="1:18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</row>
    <row r="89" spans="1:18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</row>
    <row r="90" spans="1:18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</row>
    <row r="91" spans="1:18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</row>
    <row r="92" spans="1:18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</row>
    <row r="93" spans="1:18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</row>
    <row r="94" spans="1:18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</row>
    <row r="95" spans="1:18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</row>
    <row r="96" spans="1:18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</row>
    <row r="97" spans="1:18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</row>
    <row r="98" spans="1:18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</row>
    <row r="99" spans="1:18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</row>
    <row r="100" spans="1:18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</row>
    <row r="101" spans="1:18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</row>
    <row r="102" spans="1:18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</row>
    <row r="103" spans="1:18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</row>
    <row r="104" spans="1:18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</row>
    <row r="105" spans="1:18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</row>
    <row r="106" spans="1:18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</row>
    <row r="107" spans="1:18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</row>
    <row r="108" spans="1:18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</row>
    <row r="109" spans="1:18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</row>
    <row r="110" spans="1:18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</row>
    <row r="111" spans="1:18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</row>
    <row r="112" spans="1:18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</row>
    <row r="113" spans="1:18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</row>
    <row r="114" spans="1:18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</row>
    <row r="115" spans="1:18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</row>
    <row r="116" spans="1:18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</row>
    <row r="117" spans="1:18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</row>
    <row r="118" spans="1:18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</row>
    <row r="119" spans="1:18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</row>
    <row r="120" spans="1:18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</row>
    <row r="121" spans="1:18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</row>
    <row r="122" spans="1:18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</row>
    <row r="123" spans="1:18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</row>
    <row r="124" spans="1:18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</row>
    <row r="125" spans="1:18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</row>
    <row r="126" spans="1:18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</row>
    <row r="127" spans="1:18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</row>
    <row r="128" spans="1:18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</row>
    <row r="129" spans="1:18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</row>
    <row r="130" spans="1:18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</row>
    <row r="131" spans="1:18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</row>
    <row r="132" spans="1:18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</row>
    <row r="133" spans="1:18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</row>
    <row r="134" spans="1:18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</row>
    <row r="135" spans="1:18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</row>
    <row r="136" spans="1:18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</row>
    <row r="137" spans="1:18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</row>
    <row r="138" spans="1:18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</row>
    <row r="139" spans="1:18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</row>
    <row r="140" spans="1:18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</row>
    <row r="141" spans="1:18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</row>
    <row r="142" spans="1:18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</row>
    <row r="143" spans="1:18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</row>
    <row r="144" spans="1:18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</row>
    <row r="145" spans="1:18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</row>
    <row r="146" spans="1:18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</row>
    <row r="147" spans="1:18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</row>
    <row r="148" spans="1:18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</row>
    <row r="149" spans="1:18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</row>
    <row r="150" spans="1:18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</row>
    <row r="151" spans="1:18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</row>
    <row r="152" spans="1:18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</row>
    <row r="153" spans="1:18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</row>
    <row r="154" spans="1:18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</row>
    <row r="155" spans="1:18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</row>
    <row r="156" spans="1:18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</row>
    <row r="157" spans="1:18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</row>
    <row r="158" spans="1:18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</row>
    <row r="159" spans="1:18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</row>
    <row r="160" spans="1:18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</row>
    <row r="161" spans="1:18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</row>
    <row r="162" spans="1:18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</row>
    <row r="163" spans="1:18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</row>
    <row r="164" spans="1:18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</row>
    <row r="165" spans="1:18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</row>
    <row r="166" spans="1:18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</row>
    <row r="167" spans="1:18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</row>
    <row r="168" spans="1:18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</row>
    <row r="169" spans="1:18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</row>
    <row r="170" spans="1:18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</row>
    <row r="171" spans="1:18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</row>
    <row r="172" spans="1:18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</row>
    <row r="173" spans="1:18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</row>
    <row r="174" spans="1:18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</row>
    <row r="175" spans="1:18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</row>
    <row r="176" spans="1:18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</row>
    <row r="177" spans="1:18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</row>
    <row r="178" spans="1:18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</row>
    <row r="179" spans="1:18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</row>
    <row r="180" spans="1:18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</row>
    <row r="181" spans="1:18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</row>
    <row r="182" spans="1:18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</row>
    <row r="183" spans="1:18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</row>
    <row r="184" spans="1:18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</row>
    <row r="185" spans="1:18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</row>
    <row r="186" spans="1:18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</row>
    <row r="187" spans="1:18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</row>
    <row r="188" spans="1:18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</row>
    <row r="189" spans="1:18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</row>
    <row r="190" spans="1:18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</row>
    <row r="191" spans="1:18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</row>
    <row r="192" spans="1:18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</row>
    <row r="193" spans="1:18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</row>
    <row r="194" spans="1:18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</row>
    <row r="195" spans="1:18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</row>
    <row r="196" spans="1:18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</row>
    <row r="197" spans="1:18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</row>
    <row r="198" spans="1:18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</row>
    <row r="199" spans="1:18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</row>
    <row r="200" spans="1:18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</row>
    <row r="201" spans="1:18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</row>
    <row r="202" spans="1:18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</row>
    <row r="203" spans="1:18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</row>
    <row r="204" spans="1:18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</row>
    <row r="205" spans="1:18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</row>
    <row r="206" spans="1:18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</row>
    <row r="207" spans="1:18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</row>
    <row r="208" spans="1:18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</row>
    <row r="209" spans="1:18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</row>
    <row r="210" spans="1:18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</row>
    <row r="211" spans="1:18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</row>
    <row r="212" spans="1:18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</row>
    <row r="213" spans="1:18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</row>
    <row r="214" spans="1:18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</row>
    <row r="215" spans="1:18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</row>
    <row r="216" spans="1:18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</row>
    <row r="217" spans="1:18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</row>
    <row r="218" spans="1:18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</row>
    <row r="219" spans="1:18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</row>
    <row r="220" spans="1:18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</row>
    <row r="221" spans="1:18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</row>
    <row r="222" spans="1:18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</row>
    <row r="223" spans="1:18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</row>
    <row r="224" spans="1:18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</row>
    <row r="225" spans="1:18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</row>
    <row r="226" spans="1:18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</row>
    <row r="227" spans="1:18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</row>
    <row r="228" spans="1:18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</row>
    <row r="229" spans="1:18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</row>
    <row r="230" spans="1:18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</row>
    <row r="231" spans="1:18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</row>
    <row r="232" spans="1:18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</row>
    <row r="233" spans="1:18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</row>
    <row r="234" spans="1:18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</row>
    <row r="235" spans="1:18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</row>
    <row r="236" spans="1:18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</row>
    <row r="237" spans="1:18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</row>
    <row r="238" spans="1:18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</row>
    <row r="239" spans="1:18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</row>
    <row r="240" spans="1:18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</row>
    <row r="241" spans="1:18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</row>
    <row r="242" spans="1:18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</row>
    <row r="243" spans="1:18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</row>
    <row r="244" spans="1:18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</row>
    <row r="245" spans="1:18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</row>
    <row r="246" spans="1:18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</row>
    <row r="247" spans="1:18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</row>
    <row r="248" spans="1:18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</row>
    <row r="249" spans="1:18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</row>
    <row r="250" spans="1:18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</row>
    <row r="251" spans="1:18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</row>
    <row r="252" spans="1:18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</row>
    <row r="253" spans="1:18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</row>
    <row r="254" spans="1:18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</row>
    <row r="255" spans="1:18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</row>
    <row r="256" spans="1:18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</row>
    <row r="257" spans="1:18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</row>
    <row r="258" spans="1:18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</row>
    <row r="259" spans="1:18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</row>
    <row r="260" spans="1:18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</row>
    <row r="261" spans="1:18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</row>
    <row r="262" spans="1:18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</row>
    <row r="263" spans="1:18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</row>
    <row r="264" spans="1:18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</row>
    <row r="265" spans="1:18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</row>
    <row r="266" spans="1:18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</row>
    <row r="267" spans="1:18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</row>
    <row r="268" spans="1:18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</row>
    <row r="269" spans="1:18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</row>
    <row r="270" spans="1:18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</row>
    <row r="271" spans="1:18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</row>
    <row r="272" spans="1:18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</row>
    <row r="273" spans="1:18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</row>
    <row r="274" spans="1:18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</row>
    <row r="275" spans="1:18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</row>
    <row r="276" spans="1:18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</row>
    <row r="277" spans="1:18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</row>
    <row r="278" spans="1:18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</row>
    <row r="279" spans="1:18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</row>
    <row r="280" spans="1:18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</row>
    <row r="281" spans="1:18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</row>
    <row r="282" spans="1:18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</row>
    <row r="283" spans="1:18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</row>
    <row r="284" spans="1:18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</row>
    <row r="285" spans="1:18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</row>
    <row r="286" spans="1:18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</row>
    <row r="287" spans="1:18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</row>
    <row r="288" spans="1:18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</row>
    <row r="289" spans="1:18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</row>
    <row r="290" spans="1:18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</row>
    <row r="291" spans="1:18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</row>
    <row r="292" spans="1:18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</row>
    <row r="293" spans="1:18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</row>
    <row r="294" spans="1:18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</row>
    <row r="295" spans="1:18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</row>
    <row r="296" spans="1:18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</row>
    <row r="297" spans="1:18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</row>
    <row r="298" spans="1:18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</row>
    <row r="299" spans="1:18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</row>
    <row r="300" spans="1:18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</row>
    <row r="301" spans="1:18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</row>
    <row r="302" spans="1:18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</row>
    <row r="303" spans="1:18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</row>
    <row r="304" spans="1:18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</row>
    <row r="305" spans="1:18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</row>
    <row r="306" spans="1:18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</row>
    <row r="307" spans="1:18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</row>
    <row r="308" spans="1:18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</row>
    <row r="309" spans="1:18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</row>
    <row r="310" spans="1:18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</row>
    <row r="311" spans="1:18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</row>
    <row r="312" spans="1:18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</row>
    <row r="313" spans="1:18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</row>
    <row r="314" spans="1:18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</row>
    <row r="315" spans="1:18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</row>
    <row r="316" spans="1:18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</row>
    <row r="317" spans="1:18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</row>
    <row r="318" spans="1:18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</row>
    <row r="319" spans="1:18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</row>
    <row r="320" spans="1:18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</row>
    <row r="321" spans="1:18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</row>
    <row r="322" spans="1:18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</row>
    <row r="323" spans="1:18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</row>
    <row r="324" spans="1:18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</row>
    <row r="325" spans="1:18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</row>
    <row r="326" spans="1:18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</row>
    <row r="327" spans="1:18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</row>
    <row r="328" spans="1:18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</row>
    <row r="329" spans="1:18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</row>
    <row r="330" spans="1:18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</row>
    <row r="331" spans="1:18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</row>
    <row r="332" spans="1:18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</row>
    <row r="333" spans="1:18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</row>
    <row r="334" spans="1:18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</row>
    <row r="335" spans="1:18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</row>
    <row r="336" spans="1:18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</row>
    <row r="337" spans="1:18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</row>
    <row r="338" spans="1:18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</row>
    <row r="339" spans="1:18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</row>
    <row r="340" spans="1:18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</row>
    <row r="341" spans="1:18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</row>
    <row r="342" spans="1:18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</row>
    <row r="343" spans="1:18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</row>
    <row r="344" spans="1:18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</row>
    <row r="345" spans="1:18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</row>
    <row r="346" spans="1:18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</row>
    <row r="347" spans="1:18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</row>
    <row r="348" spans="1:18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</row>
    <row r="349" spans="1:18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</row>
    <row r="350" spans="1:18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</row>
    <row r="351" spans="1:18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</row>
    <row r="352" spans="1:18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</row>
    <row r="353" spans="1:18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</row>
    <row r="354" spans="1:18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</row>
    <row r="355" spans="1:18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</row>
    <row r="356" spans="1:18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</row>
    <row r="357" spans="1:18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</row>
    <row r="358" spans="1:18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</row>
    <row r="359" spans="1:18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</row>
    <row r="360" spans="1:18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</row>
    <row r="361" spans="1:18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</row>
    <row r="362" spans="1:18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</row>
    <row r="363" spans="1:18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</row>
    <row r="364" spans="1:18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</row>
    <row r="365" spans="1:18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</row>
    <row r="366" spans="1:18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</row>
    <row r="367" spans="1:18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</row>
    <row r="368" spans="1:18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</row>
    <row r="369" spans="1:185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</row>
    <row r="370" spans="1:185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</row>
    <row r="371" spans="1:185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</row>
    <row r="372" spans="1:185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</row>
    <row r="373" spans="1:185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</row>
    <row r="374" spans="1:185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</row>
    <row r="375" spans="1:185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</row>
    <row r="376" spans="1:185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</row>
    <row r="377" spans="1:185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</row>
    <row r="378" spans="1:185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</row>
    <row r="379" spans="1:185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</row>
    <row r="380" spans="1:185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</row>
    <row r="381" spans="1:185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</row>
    <row r="382" spans="1:185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</row>
    <row r="383" spans="1:185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</row>
    <row r="384" spans="1:185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</row>
    <row r="385" spans="1:185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</row>
    <row r="386" spans="1:185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</row>
    <row r="387" spans="1:185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</row>
    <row r="388" spans="1:185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</row>
    <row r="389" spans="1:185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</row>
    <row r="390" spans="1:185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</row>
    <row r="391" spans="1:185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</row>
    <row r="392" spans="1:185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</row>
    <row r="393" spans="1:185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</row>
    <row r="394" spans="1:185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</row>
    <row r="395" spans="1:185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</row>
    <row r="396" spans="1:185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</row>
    <row r="397" spans="1:185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</row>
    <row r="398" spans="1:185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</row>
    <row r="399" spans="1:185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</row>
    <row r="400" spans="1:185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</row>
    <row r="401" spans="1:185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</row>
    <row r="402" spans="1:185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</row>
    <row r="403" spans="1:185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</row>
    <row r="404" spans="1:185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</row>
    <row r="405" spans="1:185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</row>
    <row r="406" spans="1:185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</row>
    <row r="407" spans="1:185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</row>
    <row r="408" spans="1:185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</row>
    <row r="409" spans="1:185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</row>
    <row r="410" spans="1:185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</row>
    <row r="411" spans="1:185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</row>
    <row r="412" spans="1:185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</row>
    <row r="413" spans="1:185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</row>
    <row r="414" spans="1:185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</row>
    <row r="415" spans="1:185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</row>
    <row r="416" spans="1:185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</row>
    <row r="417" spans="1:185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</row>
    <row r="418" spans="1:185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</row>
    <row r="419" spans="1:185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</row>
    <row r="420" spans="1:185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</row>
    <row r="421" spans="1:185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</row>
    <row r="422" spans="1:185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</row>
    <row r="423" spans="1:185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</row>
    <row r="424" spans="1:185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</row>
    <row r="425" spans="1:185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</row>
    <row r="426" spans="1:185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</row>
    <row r="427" spans="1:185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</row>
    <row r="428" spans="1:185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</row>
    <row r="429" spans="1:185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</row>
    <row r="430" spans="1:185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</row>
    <row r="431" spans="1:185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</row>
    <row r="432" spans="1:185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</row>
    <row r="433" spans="1:185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</row>
    <row r="434" spans="1:185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</row>
    <row r="435" spans="1:185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</row>
    <row r="436" spans="1:185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</row>
    <row r="437" spans="1:185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</row>
    <row r="438" spans="1:185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</row>
    <row r="439" spans="1:185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</row>
    <row r="440" spans="1:185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</row>
    <row r="441" spans="1:185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</row>
    <row r="442" spans="1:185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</row>
    <row r="443" spans="1:185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</row>
    <row r="444" spans="1:185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</row>
    <row r="445" spans="1:185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</row>
    <row r="446" spans="1:185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</row>
    <row r="447" spans="1:185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</row>
    <row r="448" spans="1:185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</row>
    <row r="449" spans="1:185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</row>
    <row r="450" spans="1:185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</row>
    <row r="451" spans="1:185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</row>
    <row r="452" spans="1:185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</row>
    <row r="453" spans="1:185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</row>
    <row r="454" spans="1:185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</row>
    <row r="455" spans="1:185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</row>
    <row r="456" spans="1:185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</row>
    <row r="457" spans="1:185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</row>
    <row r="458" spans="1:185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</row>
    <row r="459" spans="1:185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</row>
    <row r="460" spans="1:185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</row>
    <row r="461" spans="1:185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</row>
    <row r="462" spans="1:185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</row>
    <row r="463" spans="1:185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</row>
    <row r="464" spans="1:185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</row>
    <row r="465" spans="1:185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</row>
    <row r="466" spans="1:185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</row>
    <row r="467" spans="1:185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</row>
    <row r="468" spans="1:185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</row>
    <row r="469" spans="1:185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</row>
    <row r="470" spans="1:185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</row>
    <row r="471" spans="1:185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</row>
    <row r="472" spans="1:185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</row>
    <row r="473" spans="1:185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</row>
    <row r="474" spans="1:185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</row>
    <row r="475" spans="1:185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</row>
    <row r="476" spans="1:185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</row>
    <row r="477" spans="1:185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</row>
    <row r="478" spans="1:185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</row>
    <row r="479" spans="1:185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</row>
    <row r="480" spans="1:185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</row>
    <row r="481" spans="1:185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</row>
    <row r="482" spans="1:185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</row>
    <row r="483" spans="1:185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</row>
    <row r="484" spans="1:185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</row>
    <row r="485" spans="1:185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</row>
    <row r="486" spans="1:185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</row>
    <row r="487" spans="1:185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</row>
    <row r="488" spans="1:185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</row>
    <row r="489" spans="1:185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</row>
    <row r="490" spans="1:185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</row>
    <row r="491" spans="1:185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</row>
    <row r="492" spans="1:185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</row>
    <row r="493" spans="1:185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</row>
    <row r="494" spans="1:185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</row>
    <row r="495" spans="1:185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</row>
    <row r="496" spans="1:185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</row>
    <row r="497" spans="1:185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</row>
    <row r="498" spans="1:185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</row>
    <row r="499" spans="1:185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</row>
    <row r="500" spans="1:185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</row>
    <row r="501" spans="1:185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</row>
    <row r="502" spans="1:185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</row>
    <row r="503" spans="1:185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</row>
    <row r="504" spans="1:185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</row>
    <row r="505" spans="1:185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</row>
    <row r="506" spans="1:185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</row>
    <row r="507" spans="1:185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</row>
    <row r="508" spans="1:185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</row>
    <row r="509" spans="1:185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</row>
    <row r="510" spans="1:185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</row>
    <row r="511" spans="1:185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</row>
    <row r="512" spans="1:185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</row>
    <row r="513" spans="1:185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</row>
    <row r="514" spans="1:185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</row>
    <row r="515" spans="1:185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</row>
    <row r="516" spans="1:185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</row>
    <row r="517" spans="1:185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</row>
    <row r="518" spans="1:185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</row>
    <row r="519" spans="1:185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</row>
    <row r="520" spans="1:185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</row>
    <row r="521" spans="1:185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</row>
    <row r="522" spans="1:185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</row>
    <row r="523" spans="1:185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</row>
    <row r="524" spans="1:185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</row>
    <row r="525" spans="1:185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</row>
    <row r="526" spans="1:185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</row>
    <row r="527" spans="1:185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</row>
    <row r="528" spans="1:185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</row>
    <row r="529" spans="1:185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</row>
    <row r="530" spans="1:185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</row>
    <row r="531" spans="1:185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</row>
    <row r="532" spans="1:185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</row>
    <row r="533" spans="1:185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</row>
    <row r="534" spans="1:185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</row>
    <row r="535" spans="1:185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</row>
    <row r="536" spans="1:185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</row>
    <row r="537" spans="1:185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</row>
    <row r="538" spans="1:185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</row>
    <row r="539" spans="1:185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</row>
    <row r="540" spans="1:185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</row>
    <row r="541" spans="1:185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</row>
    <row r="542" spans="1:185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</row>
    <row r="543" spans="1:185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</row>
    <row r="544" spans="1:185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</row>
    <row r="545" spans="1:185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</row>
    <row r="546" spans="1:185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</row>
    <row r="547" spans="1:185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</row>
    <row r="548" spans="1:185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</row>
    <row r="549" spans="1:185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</row>
    <row r="550" spans="1:185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</row>
    <row r="551" spans="1:185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</row>
    <row r="552" spans="1:185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</row>
    <row r="553" spans="1:185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</row>
    <row r="554" spans="1:185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</row>
    <row r="555" spans="1:185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</row>
    <row r="556" spans="1:185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</row>
    <row r="557" spans="1:185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</row>
    <row r="558" spans="1:185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</row>
    <row r="559" spans="1:185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</row>
    <row r="560" spans="1:185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</row>
    <row r="561" spans="1:185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</row>
    <row r="562" spans="1:185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</row>
    <row r="563" spans="1:185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</row>
    <row r="564" spans="1:185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</row>
    <row r="565" spans="1:185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</row>
    <row r="566" spans="1:185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</row>
    <row r="567" spans="1:185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</row>
    <row r="568" spans="1:185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</row>
    <row r="569" spans="1:185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</row>
    <row r="570" spans="1:185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</row>
    <row r="571" spans="1:185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</row>
    <row r="572" spans="1:185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</row>
    <row r="573" spans="1:185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</row>
    <row r="574" spans="1:185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</row>
    <row r="575" spans="1:185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</row>
    <row r="576" spans="1:185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</row>
    <row r="577" spans="1:185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</row>
    <row r="578" spans="1:185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</row>
    <row r="579" spans="1:185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</row>
    <row r="580" spans="1:185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</row>
    <row r="581" spans="1:185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</row>
    <row r="582" spans="1:185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</row>
    <row r="583" spans="1:185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</row>
    <row r="584" spans="1:185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</row>
    <row r="585" spans="1:185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</row>
    <row r="586" spans="1:185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</row>
    <row r="587" spans="1:185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</row>
    <row r="588" spans="1:185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</row>
    <row r="589" spans="1:185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</row>
    <row r="590" spans="1:185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</row>
  </sheetData>
  <sheetProtection algorithmName="SHA-512" hashValue="XYTQ+3wYZjZPe/AKG3fNgou1GEavUFW68FKMrBku9qTXo2TCVjmy2XmmV0IOc8Q9dmYMvMvf+iGXshIcKTr5og==" saltValue="OLqax1xoJSLB2XY6MQAjwA==" spinCount="100000" sheet="1" objects="1" scenarios="1"/>
  <mergeCells count="27">
    <mergeCell ref="R7:AB7"/>
    <mergeCell ref="C4:F4"/>
    <mergeCell ref="C5:D5"/>
    <mergeCell ref="E5:F5"/>
    <mergeCell ref="R5:AB5"/>
    <mergeCell ref="R6:AB6"/>
    <mergeCell ref="R19:AB19"/>
    <mergeCell ref="R8:AB8"/>
    <mergeCell ref="R9:AB9"/>
    <mergeCell ref="R10:AB10"/>
    <mergeCell ref="R11:AB11"/>
    <mergeCell ref="R12:AB12"/>
    <mergeCell ref="R13:AB13"/>
    <mergeCell ref="R14:AB14"/>
    <mergeCell ref="R15:AB15"/>
    <mergeCell ref="R16:AB16"/>
    <mergeCell ref="R17:AB17"/>
    <mergeCell ref="R18:AB18"/>
    <mergeCell ref="C53:F53"/>
    <mergeCell ref="C56:F56"/>
    <mergeCell ref="R20:AB20"/>
    <mergeCell ref="R21:AB21"/>
    <mergeCell ref="R22:AB22"/>
    <mergeCell ref="R23:AB23"/>
    <mergeCell ref="C28:F28"/>
    <mergeCell ref="C29:D29"/>
    <mergeCell ref="E29:F29"/>
  </mergeCells>
  <pageMargins left="0.7" right="0.7" top="0.75" bottom="0.75" header="0.3" footer="0.3"/>
  <pageSetup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Resistencia</vt:lpstr>
      <vt:lpstr>Fuerza y Musculación</vt:lpstr>
      <vt:lpstr>Adultos Sedentarios</vt:lpstr>
      <vt:lpstr>Niños</vt:lpstr>
      <vt:lpstr>Tabla Nutricional (1)</vt:lpstr>
      <vt:lpstr>Tabla Nutricional (2)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Nicolás</dc:creator>
  <cp:lastModifiedBy>Nicolás</cp:lastModifiedBy>
  <dcterms:created xsi:type="dcterms:W3CDTF">2014-11-12T19:47:51Z</dcterms:created>
  <dcterms:modified xsi:type="dcterms:W3CDTF">2019-08-20T00:03:36Z</dcterms:modified>
</cp:coreProperties>
</file>